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0" windowWidth="19320" windowHeight="7890"/>
  </bookViews>
  <sheets>
    <sheet name="Rekapitulace" sheetId="2" r:id="rId1"/>
    <sheet name="1" sheetId="1" r:id="rId2"/>
    <sheet name="2" sheetId="9" r:id="rId3"/>
    <sheet name="3" sheetId="10" r:id="rId4"/>
    <sheet name="4" sheetId="11" r:id="rId5"/>
    <sheet name="5" sheetId="12" r:id="rId6"/>
  </sheets>
  <externalReferences>
    <externalReference r:id="rId7"/>
    <externalReference r:id="rId8"/>
  </externalReferences>
  <definedNames>
    <definedName name="a" localSheetId="2">'[1]SO 11.1A Výkaz výměr'!#REF!</definedName>
    <definedName name="a">'[1]SO 11.1A Výkaz výměr'!#REF!</definedName>
    <definedName name="AL_obvodový_plášť" localSheetId="2">'[1]SO 11.1A Výkaz výměr'!#REF!</definedName>
    <definedName name="AL_obvodový_plášť">'[1]SO 11.1A Výkaz výměr'!#REF!</definedName>
    <definedName name="asd" localSheetId="2">'[1]SO 11.1A Výkaz výměr'!#REF!</definedName>
    <definedName name="asd">'[1]SO 11.1A Výkaz výměr'!#REF!</definedName>
    <definedName name="eč" localSheetId="2">'[2]SO 51.4 Výkaz výměr'!#REF!</definedName>
    <definedName name="eč">'[2]SO 51.4 Výkaz výměr'!#REF!</definedName>
    <definedName name="Izolace_akustické" localSheetId="2">'[1]SO 11.1A Výkaz výměr'!#REF!</definedName>
    <definedName name="Izolace_akustické">'[1]SO 11.1A Výkaz výměr'!#REF!</definedName>
    <definedName name="Izolace_proti_vodě" localSheetId="2">'[1]SO 11.1A Výkaz výměr'!#REF!</definedName>
    <definedName name="Izolace_proti_vodě">'[1]SO 11.1A Výkaz výměr'!#REF!</definedName>
    <definedName name="Komunikace" localSheetId="2">'[1]SO 11.1A Výkaz výměr'!#REF!</definedName>
    <definedName name="Komunikace">'[1]SO 11.1A Výkaz výměr'!#REF!</definedName>
    <definedName name="Konstrukce_klempířské" localSheetId="2">'[1]SO 11.1A Výkaz výměr'!#REF!</definedName>
    <definedName name="Konstrukce_klempířské">'[1]SO 11.1A Výkaz výměr'!#REF!</definedName>
    <definedName name="Konstrukce_tesařské" localSheetId="2">'[2]SO 51.4 Výkaz výměr'!#REF!</definedName>
    <definedName name="Konstrukce_tesařské">'[2]SO 51.4 Výkaz výměr'!#REF!</definedName>
    <definedName name="Konstrukce_truhlářské" localSheetId="2">'[1]SO 11.1A Výkaz výměr'!#REF!</definedName>
    <definedName name="Konstrukce_truhlářské">'[1]SO 11.1A Výkaz výměr'!#REF!</definedName>
    <definedName name="Kovové_stavební_doplňkové_konstrukce" localSheetId="2">'[1]SO 11.1A Výkaz výměr'!#REF!</definedName>
    <definedName name="Kovové_stavební_doplňkové_konstrukce">'[1]SO 11.1A Výkaz výměr'!#REF!</definedName>
    <definedName name="KSDK" localSheetId="2">'[2]SO 51.4 Výkaz výměr'!#REF!</definedName>
    <definedName name="KSDK">'[2]SO 51.4 Výkaz výměr'!#REF!</definedName>
    <definedName name="Malby__tapety__nátěry__nástřiky" localSheetId="2">'[1]SO 11.1A Výkaz výměr'!#REF!</definedName>
    <definedName name="Malby__tapety__nátěry__nástřiky">'[1]SO 11.1A Výkaz výměr'!#REF!</definedName>
    <definedName name="_xlnm.Print_Titles" localSheetId="1">'1'!$1:$2</definedName>
    <definedName name="_xlnm.Print_Titles" localSheetId="2">'2'!$1:$2</definedName>
    <definedName name="_xlnm.Print_Titles" localSheetId="3">'3'!$1:$2</definedName>
    <definedName name="_xlnm.Print_Titles" localSheetId="4">'4'!$1:$2</definedName>
    <definedName name="_xlnm.Print_Titles" localSheetId="5">'5'!$1:$2</definedName>
    <definedName name="Obklady_keramické" localSheetId="2">'[1]SO 11.1A Výkaz výměr'!#REF!</definedName>
    <definedName name="Obklady_keramické">'[1]SO 11.1A Výkaz výměr'!#REF!</definedName>
    <definedName name="Ostatní_výrobky" localSheetId="2">'[2]SO 51.4 Výkaz výměr'!#REF!</definedName>
    <definedName name="Ostatní_výrobky">'[2]SO 51.4 Výkaz výměr'!#REF!</definedName>
    <definedName name="Podhl" localSheetId="2">'[2]SO 51.4 Výkaz výměr'!#REF!</definedName>
    <definedName name="Podhl">'[2]SO 51.4 Výkaz výměr'!#REF!</definedName>
    <definedName name="Podhledy" localSheetId="2">'[1]SO 11.1A Výkaz výměr'!#REF!</definedName>
    <definedName name="Podhledy">'[1]SO 11.1A Výkaz výměr'!#REF!</definedName>
    <definedName name="REKAPITULACE" localSheetId="2">'[1]SO 11.1A Výkaz výměr'!#REF!</definedName>
    <definedName name="REKAPITULACE">'[1]SO 11.1A Výkaz výměr'!#REF!</definedName>
    <definedName name="Sádrokartonové_konstrukce" localSheetId="2">'[1]SO 11.1A Výkaz výměr'!#REF!</definedName>
    <definedName name="Sádrokartonové_konstrukce">'[1]SO 11.1A Výkaz výměr'!#REF!</definedName>
    <definedName name="Vodorovné_konstrukce" localSheetId="2">'[2]SO 51.4 Výkaz výměr'!#REF!</definedName>
    <definedName name="Vodorovné_konstrukce">'[2]SO 51.4 Výkaz výměr'!#REF!</definedName>
    <definedName name="Základy" localSheetId="2">'[2]SO 51.4 Výkaz výměr'!#REF!</definedName>
    <definedName name="Základy">'[2]SO 51.4 Výkaz výměr'!#REF!</definedName>
    <definedName name="Zemní_práce" localSheetId="2">'[2]SO 51.4 Výkaz výměr'!#REF!</definedName>
    <definedName name="Zemní_práce">'[2]SO 51.4 Výkaz výměr'!#REF!</definedName>
  </definedNames>
  <calcPr calcId="125725"/>
</workbook>
</file>

<file path=xl/calcChain.xml><?xml version="1.0" encoding="utf-8"?>
<calcChain xmlns="http://schemas.openxmlformats.org/spreadsheetml/2006/main">
  <c r="G26" i="9"/>
  <c r="G25"/>
  <c r="G24"/>
  <c r="G23"/>
  <c r="G22"/>
  <c r="G25" i="10"/>
  <c r="F19" l="1"/>
  <c r="G19" s="1"/>
  <c r="F17"/>
  <c r="F18"/>
  <c r="G18" s="1"/>
  <c r="F20"/>
  <c r="F21"/>
  <c r="G21" s="1"/>
  <c r="F16"/>
  <c r="G16" s="1"/>
  <c r="G15"/>
  <c r="G17"/>
  <c r="G20"/>
  <c r="G22"/>
  <c r="G23"/>
  <c r="G24"/>
  <c r="F14"/>
  <c r="G14" s="1"/>
  <c r="F13"/>
  <c r="F9" l="1"/>
  <c r="F8"/>
  <c r="F7"/>
  <c r="F6"/>
  <c r="F5"/>
  <c r="G21" i="9"/>
  <c r="G20"/>
  <c r="G19"/>
  <c r="G17"/>
  <c r="G18"/>
  <c r="F15"/>
  <c r="G15" s="1"/>
  <c r="G14"/>
  <c r="G16"/>
  <c r="F13"/>
  <c r="G19" i="1"/>
  <c r="F19"/>
  <c r="F9" i="9"/>
  <c r="F7"/>
  <c r="F6"/>
  <c r="G17" i="1"/>
  <c r="F17" l="1"/>
  <c r="F8" s="1"/>
  <c r="F9" s="1"/>
  <c r="G18"/>
  <c r="F10"/>
  <c r="F7"/>
  <c r="F6"/>
  <c r="F5"/>
  <c r="G11" i="12"/>
  <c r="G10"/>
  <c r="F13" i="1" l="1"/>
  <c r="F12"/>
  <c r="G9" i="12"/>
  <c r="F4" i="11"/>
  <c r="B20" i="2"/>
  <c r="C20"/>
  <c r="C19"/>
  <c r="B19"/>
  <c r="B18"/>
  <c r="B17"/>
  <c r="C18"/>
  <c r="C17"/>
  <c r="F11" i="10" l="1"/>
  <c r="F10"/>
  <c r="F11" i="9"/>
  <c r="F10"/>
  <c r="F8"/>
  <c r="F14" i="1" l="1"/>
  <c r="G14" s="1"/>
  <c r="G8" i="12"/>
  <c r="G7"/>
  <c r="G6"/>
  <c r="G5"/>
  <c r="G4"/>
  <c r="G4" i="11"/>
  <c r="G13" i="10"/>
  <c r="G12"/>
  <c r="G11"/>
  <c r="G10"/>
  <c r="G9"/>
  <c r="G8"/>
  <c r="G7"/>
  <c r="G6"/>
  <c r="G5"/>
  <c r="G4"/>
  <c r="G13" i="9"/>
  <c r="G12"/>
  <c r="G11"/>
  <c r="G10"/>
  <c r="G9"/>
  <c r="G8"/>
  <c r="G7"/>
  <c r="G6"/>
  <c r="G5"/>
  <c r="G4"/>
  <c r="C16" i="2"/>
  <c r="B16"/>
  <c r="G16" i="1"/>
  <c r="G15"/>
  <c r="G13"/>
  <c r="G12"/>
  <c r="G11"/>
  <c r="G10"/>
  <c r="G9"/>
  <c r="G8"/>
  <c r="G7"/>
  <c r="G6"/>
  <c r="G5"/>
  <c r="G3" i="11" l="1"/>
  <c r="D19" i="2" s="1"/>
  <c r="G3" i="10"/>
  <c r="D18" i="2" s="1"/>
  <c r="G3" i="12"/>
  <c r="D20" i="2" s="1"/>
  <c r="G3" i="9"/>
  <c r="D17" i="2" s="1"/>
  <c r="G4" i="1"/>
  <c r="G3" l="1"/>
  <c r="D16" i="2" s="1"/>
  <c r="D27" s="1"/>
</calcChain>
</file>

<file path=xl/sharedStrings.xml><?xml version="1.0" encoding="utf-8"?>
<sst xmlns="http://schemas.openxmlformats.org/spreadsheetml/2006/main" count="345" uniqueCount="176">
  <si>
    <t>Číselné zatřídění</t>
  </si>
  <si>
    <t>Popis položky</t>
  </si>
  <si>
    <t>Měrná jednotka</t>
  </si>
  <si>
    <t>ks</t>
  </si>
  <si>
    <t>REKAPITULACE POLOŽKOVÉHO ROZPOČTU</t>
  </si>
  <si>
    <t>Stavba:</t>
  </si>
  <si>
    <t>Objekt:</t>
  </si>
  <si>
    <t>Část:</t>
  </si>
  <si>
    <t>Objednatel:</t>
  </si>
  <si>
    <t>Zhotovitel:</t>
  </si>
  <si>
    <t>Datum:</t>
  </si>
  <si>
    <t>Kód</t>
  </si>
  <si>
    <t>Popis</t>
  </si>
  <si>
    <t>Cena celkem</t>
  </si>
  <si>
    <t>A</t>
  </si>
  <si>
    <t>B</t>
  </si>
  <si>
    <t>C</t>
  </si>
  <si>
    <t>D</t>
  </si>
  <si>
    <t>E</t>
  </si>
  <si>
    <t>Počet
celkem</t>
  </si>
  <si>
    <t>Číslo položky</t>
  </si>
  <si>
    <t>Jednotková cena v Kč</t>
  </si>
  <si>
    <t>Celková              cena v Kč</t>
  </si>
  <si>
    <t>Cena celkem za oddíl</t>
  </si>
  <si>
    <t>Celkem bez DPH</t>
  </si>
  <si>
    <t>A.001</t>
  </si>
  <si>
    <t>A.002</t>
  </si>
  <si>
    <t>A.003</t>
  </si>
  <si>
    <t>A.004</t>
  </si>
  <si>
    <t>A.005</t>
  </si>
  <si>
    <t>A.006</t>
  </si>
  <si>
    <t>A.007</t>
  </si>
  <si>
    <t>A.008</t>
  </si>
  <si>
    <t>A.009</t>
  </si>
  <si>
    <t>A.010</t>
  </si>
  <si>
    <t>A.011</t>
  </si>
  <si>
    <t>A.012</t>
  </si>
  <si>
    <t>A.013</t>
  </si>
  <si>
    <t xml:space="preserve"> </t>
  </si>
  <si>
    <t>B.001</t>
  </si>
  <si>
    <t>B.002</t>
  </si>
  <si>
    <t>B.003</t>
  </si>
  <si>
    <t>B.004</t>
  </si>
  <si>
    <t>B.005</t>
  </si>
  <si>
    <t>B.006</t>
  </si>
  <si>
    <t>B.007</t>
  </si>
  <si>
    <t>B.008</t>
  </si>
  <si>
    <t>B.009</t>
  </si>
  <si>
    <t>B.010</t>
  </si>
  <si>
    <t>B.011</t>
  </si>
  <si>
    <t>B.012</t>
  </si>
  <si>
    <t>B.013</t>
  </si>
  <si>
    <t>C.001</t>
  </si>
  <si>
    <t>C.002</t>
  </si>
  <si>
    <t>C.003</t>
  </si>
  <si>
    <t>C.004</t>
  </si>
  <si>
    <t>C.005</t>
  </si>
  <si>
    <t>C.006</t>
  </si>
  <si>
    <t>C.007</t>
  </si>
  <si>
    <t>C.008</t>
  </si>
  <si>
    <t>C.009</t>
  </si>
  <si>
    <t>C.010</t>
  </si>
  <si>
    <t>D.001</t>
  </si>
  <si>
    <t>E.001</t>
  </si>
  <si>
    <t>E.002</t>
  </si>
  <si>
    <t>E.003</t>
  </si>
  <si>
    <t>E.004</t>
  </si>
  <si>
    <t>E.005</t>
  </si>
  <si>
    <t>Statutární město Ostrava</t>
  </si>
  <si>
    <t>OSA projekt s.r.o.</t>
  </si>
  <si>
    <t>Zemní práce</t>
  </si>
  <si>
    <t>km</t>
  </si>
  <si>
    <r>
      <t xml:space="preserve">Vytyčení rozsahu SO
</t>
    </r>
    <r>
      <rPr>
        <i/>
        <sz val="12"/>
        <rFont val="Times New Roman"/>
        <family val="1"/>
        <charset val="238"/>
      </rPr>
      <t>viz v.č. 02</t>
    </r>
  </si>
  <si>
    <t>m3</t>
  </si>
  <si>
    <r>
      <t xml:space="preserve">Zřízení kabelového lože šíře 35cm, písek, bez zakrytí
</t>
    </r>
    <r>
      <rPr>
        <i/>
        <sz val="12"/>
        <rFont val="Times New Roman"/>
        <family val="1"/>
        <charset val="238"/>
      </rPr>
      <t>"viz pol. Č. A.002 a A. 003, viz v.č. 02</t>
    </r>
  </si>
  <si>
    <t>m</t>
  </si>
  <si>
    <r>
      <t xml:space="preserve">Manipulace s výkopkem, ukložení zeminy skládce
</t>
    </r>
    <r>
      <rPr>
        <i/>
        <sz val="12"/>
        <rFont val="Times New Roman"/>
        <family val="1"/>
        <charset val="238"/>
      </rPr>
      <t>"výkopek nevyužitý pro opětovný zásyp, viz pol. Č. A.002 a A. 003 - A.005 + 0,06* A.007, viz v.č. 02</t>
    </r>
  </si>
  <si>
    <r>
      <t xml:space="preserve">Hutnění záhohu po vrstvách do 20cm
</t>
    </r>
    <r>
      <rPr>
        <i/>
        <sz val="12"/>
        <rFont val="Times New Roman"/>
        <family val="1"/>
        <charset val="238"/>
      </rPr>
      <t>"viz p.č. A.009 a A.010</t>
    </r>
  </si>
  <si>
    <t>t</t>
  </si>
  <si>
    <t>Silnoproud - montáže</t>
  </si>
  <si>
    <r>
      <t xml:space="preserve">Chránička PE, korugovaná, D 75
</t>
    </r>
    <r>
      <rPr>
        <i/>
        <sz val="12"/>
        <rFont val="Times New Roman"/>
        <family val="1"/>
        <charset val="238"/>
      </rPr>
      <t>viz v.č. 02, viz p.č. B.003</t>
    </r>
  </si>
  <si>
    <r>
      <t xml:space="preserve">Výstražná folie PVC, š. 33cm, červená
</t>
    </r>
    <r>
      <rPr>
        <i/>
        <sz val="12"/>
        <rFont val="Times New Roman"/>
        <family val="1"/>
        <charset val="238"/>
      </rPr>
      <t>"zakrytí výstražnou fólií 20cm nad kabelové lože, viz p.č.B.003</t>
    </r>
  </si>
  <si>
    <r>
      <t xml:space="preserve">Štítek označovací bílý
</t>
    </r>
    <r>
      <rPr>
        <i/>
        <sz val="12"/>
        <rFont val="Times New Roman"/>
        <family val="1"/>
        <charset val="238"/>
      </rPr>
      <t>štítek označení kabelů, 2*p.č. B.002+10</t>
    </r>
  </si>
  <si>
    <t>Silnoproud - specifikace</t>
  </si>
  <si>
    <t>Nátěry</t>
  </si>
  <si>
    <r>
      <t xml:space="preserve">Písmena nebo číslice do 100 mm
</t>
    </r>
    <r>
      <rPr>
        <i/>
        <sz val="12"/>
        <rFont val="Times New Roman"/>
        <family val="1"/>
        <charset val="238"/>
      </rPr>
      <t>dle předpokládaného číslování sloupů a rozvaděčů, může doznat změn dle aktuálního pasportu; 3*B.002</t>
    </r>
  </si>
  <si>
    <t>Ostatní</t>
  </si>
  <si>
    <r>
      <t xml:space="preserve">Geodetické zaměření
</t>
    </r>
    <r>
      <rPr>
        <i/>
        <sz val="12"/>
        <rFont val="Times New Roman"/>
        <family val="1"/>
        <charset val="238"/>
      </rPr>
      <t>zaměření provedeného SO</t>
    </r>
  </si>
  <si>
    <t>hod</t>
  </si>
  <si>
    <r>
      <t xml:space="preserve">Práce v HZS
</t>
    </r>
    <r>
      <rPr>
        <i/>
        <sz val="12"/>
        <rFont val="Times New Roman"/>
        <family val="1"/>
        <charset val="238"/>
      </rPr>
      <t>objem HZS dle rozsahu díla</t>
    </r>
  </si>
  <si>
    <r>
      <t xml:space="preserve">Výchozí revize dle ČSN        
</t>
    </r>
    <r>
      <rPr>
        <i/>
        <sz val="12"/>
        <rFont val="Times New Roman"/>
        <family val="1"/>
        <charset val="238"/>
      </rPr>
      <t>výchozí revize dle podmínek TZ</t>
    </r>
  </si>
  <si>
    <r>
      <t xml:space="preserve">Placená součinnost správce VO
</t>
    </r>
    <r>
      <rPr>
        <i/>
        <sz val="12"/>
        <rFont val="Times New Roman"/>
        <family val="1"/>
        <charset val="238"/>
      </rPr>
      <t>účast správce na činnostech zhotovitele</t>
    </r>
  </si>
  <si>
    <t>Dokumentace skutečného provedení stavby</t>
  </si>
  <si>
    <t>E.006</t>
  </si>
  <si>
    <t>E.007</t>
  </si>
  <si>
    <t>E.008</t>
  </si>
  <si>
    <r>
      <t xml:space="preserve">Geotechnické zkoušky, posudky
</t>
    </r>
    <r>
      <rPr>
        <i/>
        <sz val="12"/>
        <rFont val="Times New Roman"/>
        <family val="1"/>
        <charset val="238"/>
      </rPr>
      <t>posouzení výkopku z hlediska vhodnosti pro opětovný zásyp, posouzení únosnosti zeminy z hlediska zakládání sloupů</t>
    </r>
  </si>
  <si>
    <t>Atletická hala Vítkovice</t>
  </si>
  <si>
    <t>SO 02.3 Přeložka VO</t>
  </si>
  <si>
    <t>08/2013</t>
  </si>
  <si>
    <r>
      <t xml:space="preserve">Výkop rýhy v zemině tř.3
</t>
    </r>
    <r>
      <rPr>
        <i/>
        <sz val="12"/>
        <rFont val="Times New Roman"/>
        <family val="1"/>
        <charset val="238"/>
      </rPr>
      <t>"viz v.č. 02,včetně posouzení a příplatku za lepivost. 60% zemina 3; 0,6*(45*1,2*0,5+10*0,7*1,2+25*0,5*1,2+275*0,35*0,8)</t>
    </r>
  </si>
  <si>
    <r>
      <t xml:space="preserve">Výkop rýhy v zemině tř.4
</t>
    </r>
    <r>
      <rPr>
        <i/>
        <sz val="12"/>
        <rFont val="Times New Roman"/>
        <family val="1"/>
        <charset val="238"/>
      </rPr>
      <t>"viz v.č. 02,včetně posouzení a příplatku za lepivost. 40% zemina 4; 0,4*(45*1,2*0,5+10*0,7*1,2+25*0,5*1,2+275*0,35*0,8)</t>
    </r>
  </si>
  <si>
    <r>
      <t xml:space="preserve">Manipulace s výkopkem, ukložení zeminy na mezideponii
</t>
    </r>
    <r>
      <rPr>
        <i/>
        <sz val="12"/>
        <rFont val="Times New Roman"/>
        <family val="1"/>
        <charset val="238"/>
      </rPr>
      <t>"viz v.č. 02, F5+F6+0,5*F10-F7*0,35*0,3-F17</t>
    </r>
  </si>
  <si>
    <r>
      <t xml:space="preserve">Výkop jámy pro stožár
</t>
    </r>
    <r>
      <rPr>
        <i/>
        <sz val="12"/>
        <rFont val="Times New Roman"/>
        <family val="1"/>
        <charset val="238"/>
      </rPr>
      <t>"viz v.č.2(vzorové řezy základu)</t>
    </r>
  </si>
  <si>
    <r>
      <t xml:space="preserve">Základ pro sloup BM10
</t>
    </r>
    <r>
      <rPr>
        <i/>
        <sz val="12"/>
        <rFont val="Times New Roman"/>
        <family val="1"/>
        <charset val="238"/>
      </rPr>
      <t>"viz v.č.2(vzorové řezy základu)</t>
    </r>
  </si>
  <si>
    <t>A.014</t>
  </si>
  <si>
    <r>
      <t xml:space="preserve">Zához kabelové rýhy v zemině třídy 4
</t>
    </r>
    <r>
      <rPr>
        <i/>
        <sz val="12"/>
        <rFont val="Times New Roman"/>
        <family val="1"/>
        <charset val="238"/>
      </rPr>
      <t>Viz. Položka A.003-0,4*A004*0,35*0,2-0,5*0,3*A.014</t>
    </r>
  </si>
  <si>
    <r>
      <t xml:space="preserve">Zához kabelové rýhy v zemině třídy 3
</t>
    </r>
    <r>
      <rPr>
        <i/>
        <sz val="12"/>
        <rFont val="Times New Roman"/>
        <family val="1"/>
        <charset val="238"/>
      </rPr>
      <t>Viz. Položka A.002-0,6*A004*0,35*0,2-0,5*0,3*A.014</t>
    </r>
  </si>
  <si>
    <t>A.015</t>
  </si>
  <si>
    <r>
      <t xml:space="preserve">Odvoz, likvidace suti
</t>
    </r>
    <r>
      <rPr>
        <i/>
        <sz val="12"/>
        <rFont val="Times New Roman"/>
        <family val="1"/>
        <charset val="238"/>
      </rPr>
      <t>Odhad pro lokalitu na základě délky tras a demontáží</t>
    </r>
  </si>
  <si>
    <t>Rozrušení základů betonových</t>
  </si>
  <si>
    <t>Beton C15/20, obetonování chráníček pod komunikací</t>
  </si>
  <si>
    <r>
      <t xml:space="preserve">Svítidlo na BM10, typ a výkon dle TZ
</t>
    </r>
    <r>
      <rPr>
        <i/>
        <sz val="12"/>
        <rFont val="Times New Roman"/>
        <family val="1"/>
        <charset val="238"/>
      </rPr>
      <t>viz v.č.02, viz TZ</t>
    </r>
  </si>
  <si>
    <r>
      <t xml:space="preserve">Kabel CYKY 4x16, uložení do chráničky
</t>
    </r>
    <r>
      <rPr>
        <i/>
        <sz val="12"/>
        <rFont val="Times New Roman"/>
        <family val="1"/>
        <charset val="238"/>
      </rPr>
      <t>viz v.č.02, viz TZ, výměra 110+140</t>
    </r>
  </si>
  <si>
    <r>
      <t xml:space="preserve">Kabel CYKY-J 3x1,5 svod
</t>
    </r>
    <r>
      <rPr>
        <i/>
        <sz val="12"/>
        <rFont val="Times New Roman"/>
        <family val="1"/>
        <charset val="238"/>
      </rPr>
      <t>viz v.č. 02, 12* p.č. B.002</t>
    </r>
  </si>
  <si>
    <r>
      <t xml:space="preserve">Elektrovýzbroj stožáru VO
</t>
    </r>
    <r>
      <rPr>
        <i/>
        <sz val="12"/>
        <rFont val="Times New Roman"/>
        <family val="1"/>
        <charset val="238"/>
      </rPr>
      <t>elektrovýzbroj dle generelu VO, svorkovnice a pojistkový odpojovač., viz TZ, viz v.č. 0, viz p.č. B.002</t>
    </r>
  </si>
  <si>
    <r>
      <t xml:space="preserve">Základ pro RVO
</t>
    </r>
    <r>
      <rPr>
        <i/>
        <sz val="12"/>
        <rFont val="Times New Roman"/>
        <family val="1"/>
        <charset val="238"/>
      </rPr>
      <t>Typový základ plastového pilíře (dle dodaného pilíře), vždy minimálně betonový prstenec C15/20 v hl. -0,8m</t>
    </r>
  </si>
  <si>
    <t>A.016</t>
  </si>
  <si>
    <t>m2</t>
  </si>
  <si>
    <r>
      <t xml:space="preserve">Dlažba velkoformátová, včetně obrub a podkladových vrstev
</t>
    </r>
    <r>
      <rPr>
        <i/>
        <sz val="12"/>
        <rFont val="Times New Roman"/>
        <family val="1"/>
        <charset val="238"/>
      </rPr>
      <t xml:space="preserve">nástupní plocha u RVO 1,5*1,5m; </t>
    </r>
  </si>
  <si>
    <r>
      <t xml:space="preserve">Rozvaděč RVO
</t>
    </r>
    <r>
      <rPr>
        <i/>
        <sz val="12"/>
        <rFont val="Times New Roman"/>
        <family val="1"/>
        <charset val="238"/>
      </rPr>
      <t>Přeložení stávajícího rozvaděče</t>
    </r>
  </si>
  <si>
    <r>
      <t xml:space="preserve">Zemnící pásek FeZn 30x4
</t>
    </r>
    <r>
      <rPr>
        <i/>
        <sz val="12"/>
        <rFont val="Times New Roman"/>
        <family val="1"/>
        <charset val="238"/>
      </rPr>
      <t>Pásek ukládán do výkopu, přerušován jen lokálně k omezení bludných proudů, viz v.č.2 a TZ</t>
    </r>
  </si>
  <si>
    <r>
      <t xml:space="preserve">Kabel závěsný CYKYz 3x4
</t>
    </r>
    <r>
      <rPr>
        <i/>
        <sz val="12"/>
        <rFont val="Times New Roman"/>
        <family val="1"/>
        <charset val="238"/>
      </rPr>
      <t>montáž na sloup, materiál pro provizorní propoje</t>
    </r>
  </si>
  <si>
    <t>B.014</t>
  </si>
  <si>
    <t>B.015</t>
  </si>
  <si>
    <t>B.016</t>
  </si>
  <si>
    <r>
      <t xml:space="preserve">Chránička PE, korugovaná, D 160
</t>
    </r>
    <r>
      <rPr>
        <i/>
        <sz val="12"/>
        <rFont val="Times New Roman"/>
        <family val="1"/>
        <charset val="238"/>
      </rPr>
      <t>viz v.č. 02, viz p.č. B.003(32+45+45)</t>
    </r>
  </si>
  <si>
    <t>Výložník na sloup ČEZ dvojitý V2/1500/180/+5°</t>
  </si>
  <si>
    <t>Výložník na sloup BM10 jednoduchý V1/1500/+5°</t>
  </si>
  <si>
    <t>Spojka kabelová pro kabel CYKY 4x16</t>
  </si>
  <si>
    <r>
      <t xml:space="preserve">Kabel závěsný AES 4x16
</t>
    </r>
    <r>
      <rPr>
        <i/>
        <sz val="12"/>
        <rFont val="Times New Roman"/>
        <family val="1"/>
        <charset val="238"/>
      </rPr>
      <t>kabel pro trvalé vrchní vedení, viz v.č.2, viz TZ; montáž včetně kotvení na sloupy</t>
    </r>
  </si>
  <si>
    <r>
      <t xml:space="preserve">Kabel AYKY 4x16, pevná montáž
</t>
    </r>
    <r>
      <rPr>
        <i/>
        <sz val="12"/>
        <rFont val="Times New Roman"/>
        <family val="1"/>
        <charset val="238"/>
      </rPr>
      <t>kabel pro svod z AES 4x16 do RVO( 2 svody*14m)</t>
    </r>
  </si>
  <si>
    <r>
      <t xml:space="preserve">Mehanická ochrana svodu
</t>
    </r>
    <r>
      <rPr>
        <i/>
        <sz val="12"/>
        <rFont val="Times New Roman"/>
        <family val="1"/>
        <charset val="238"/>
      </rPr>
      <t>plastová pancéřová trubka se zvýšenou teplotní odolností, UV stabilní. Přikotvena montážní FeZn páskou v rozteči 1m (úsek 2x9m, svody u přeloženého RVO)</t>
    </r>
  </si>
  <si>
    <t>B.017</t>
  </si>
  <si>
    <t>B.018</t>
  </si>
  <si>
    <t>B.019</t>
  </si>
  <si>
    <r>
      <t xml:space="preserve">Sloup VO typ BM 10
</t>
    </r>
    <r>
      <rPr>
        <i/>
        <sz val="12"/>
        <rFont val="Times New Roman"/>
        <family val="1"/>
        <charset val="238"/>
      </rPr>
      <t>viz v.č.02, viz TZ -bezpaticový sloup s manžetou 10m</t>
    </r>
  </si>
  <si>
    <r>
      <t xml:space="preserve">Kabel CYKY 4x16, uložení do chráničky
</t>
    </r>
    <r>
      <rPr>
        <i/>
        <sz val="12"/>
        <rFont val="Times New Roman"/>
        <family val="1"/>
        <charset val="238"/>
      </rPr>
      <t>viz v.č.02, viz TZ, výměra 110+140 + 5% prořez</t>
    </r>
  </si>
  <si>
    <r>
      <t xml:space="preserve">Kabel CYKY-J 3x1,5 svod
</t>
    </r>
    <r>
      <rPr>
        <i/>
        <sz val="12"/>
        <rFont val="Times New Roman"/>
        <family val="1"/>
        <charset val="238"/>
      </rPr>
      <t>viz v.č. 02, viz B + 5% prořez</t>
    </r>
  </si>
  <si>
    <r>
      <t xml:space="preserve">Chránička PE, korugovaná, D 75
</t>
    </r>
    <r>
      <rPr>
        <i/>
        <sz val="12"/>
        <rFont val="Times New Roman"/>
        <family val="1"/>
        <charset val="238"/>
      </rPr>
      <t>viz v.č. 02, viz B + 5% prořez</t>
    </r>
  </si>
  <si>
    <r>
      <t xml:space="preserve">Výstražná folie PVC, š. 33cm, červená
</t>
    </r>
    <r>
      <rPr>
        <i/>
        <sz val="12"/>
        <rFont val="Times New Roman"/>
        <family val="1"/>
        <charset val="238"/>
      </rPr>
      <t>"zakrytí výstražnou fólií 20cm nad kabelové lože, viz B + 5% prořez</t>
    </r>
  </si>
  <si>
    <r>
      <t xml:space="preserve">Elektrovýzbroj stožáru VO
</t>
    </r>
    <r>
      <rPr>
        <i/>
        <sz val="12"/>
        <rFont val="Times New Roman"/>
        <family val="1"/>
        <charset val="238"/>
      </rPr>
      <t>elektrovýzbroj dle generelu VO, svorkovnice a pojistkový odpojovač. V, viz TZ, viz v.č. 02, viz p.č. B.002</t>
    </r>
  </si>
  <si>
    <t>316741090</t>
  </si>
  <si>
    <r>
      <t xml:space="preserve">Překládaný RVO 500
</t>
    </r>
    <r>
      <rPr>
        <i/>
        <sz val="12"/>
        <rFont val="Times New Roman"/>
        <family val="1"/>
        <charset val="238"/>
      </rPr>
      <t>Samotný RVO použit stávající, zde jen pomocný materiál pro nové ukotvení (bezdnění základu)</t>
    </r>
  </si>
  <si>
    <t>kg</t>
  </si>
  <si>
    <r>
      <t xml:space="preserve">Zemnící pásek FeZn 30x4
</t>
    </r>
    <r>
      <rPr>
        <i/>
        <sz val="12"/>
        <rFont val="Times New Roman"/>
        <family val="1"/>
        <charset val="238"/>
      </rPr>
      <t>viz B + 5% prořez</t>
    </r>
  </si>
  <si>
    <t>Chránička PE, korugovaná, D 160 - tuhá</t>
  </si>
  <si>
    <t>Chránička PE, korugovaná, D 160 - ohebná</t>
  </si>
  <si>
    <t>Chránička PE, korugovaná, D 160 - půlená</t>
  </si>
  <si>
    <r>
      <t xml:space="preserve">Kabel závěsný AES 4x16
</t>
    </r>
    <r>
      <rPr>
        <i/>
        <sz val="12"/>
        <rFont val="Times New Roman"/>
        <family val="1"/>
        <charset val="238"/>
      </rPr>
      <t>kabel pro trvalé vrchní vedení, viz v.č.2, viz TZ;  včetně kotvení na sloupy, +5% prořez</t>
    </r>
  </si>
  <si>
    <r>
      <t xml:space="preserve">Kabel AYKY 4x16, pevná montáž
</t>
    </r>
    <r>
      <rPr>
        <i/>
        <sz val="12"/>
        <rFont val="Times New Roman"/>
        <family val="1"/>
        <charset val="238"/>
      </rPr>
      <t>viz B, +5% prořez</t>
    </r>
  </si>
  <si>
    <r>
      <t xml:space="preserve">Výložník na sloup ČEZ dvojitý V2/1500/180/+5°
</t>
    </r>
    <r>
      <rPr>
        <i/>
        <sz val="12"/>
        <rFont val="Times New Roman"/>
        <family val="1"/>
        <charset val="238"/>
      </rPr>
      <t>včetně podružného a kotvícícího materiálu</t>
    </r>
  </si>
  <si>
    <t>C.011</t>
  </si>
  <si>
    <t>C.012</t>
  </si>
  <si>
    <t>C.013</t>
  </si>
  <si>
    <t>C.014</t>
  </si>
  <si>
    <t>C.015</t>
  </si>
  <si>
    <t>C.016</t>
  </si>
  <si>
    <t>C.017</t>
  </si>
  <si>
    <t>C.018</t>
  </si>
  <si>
    <t>C.019</t>
  </si>
  <si>
    <t>C.020</t>
  </si>
  <si>
    <t>C.021</t>
  </si>
  <si>
    <r>
      <t xml:space="preserve">Montážní mechanismy
</t>
    </r>
    <r>
      <rPr>
        <i/>
        <sz val="12"/>
        <rFont val="Times New Roman"/>
        <family val="1"/>
        <charset val="238"/>
      </rPr>
      <t>obecné požadavky na pomocnou mechanizaci(např u provizorních propojů)</t>
    </r>
  </si>
  <si>
    <r>
      <t xml:space="preserve">Pasportizace stavby
</t>
    </r>
    <r>
      <rPr>
        <i/>
        <sz val="12"/>
        <rFont val="Times New Roman"/>
        <family val="1"/>
        <charset val="238"/>
      </rPr>
      <t>úprava pro předání správci VO</t>
    </r>
  </si>
  <si>
    <t>Spojka AES 4x16</t>
  </si>
  <si>
    <t>C.022</t>
  </si>
  <si>
    <r>
      <t xml:space="preserve">Montáž stožárů osvětlení, bez zemních prací ocelových samostatně stojících,  do 12 m
</t>
    </r>
    <r>
      <rPr>
        <i/>
        <sz val="12"/>
        <rFont val="Times New Roman"/>
        <family val="1"/>
        <charset val="238"/>
      </rPr>
      <t>viz v.č.02, viz TZ -bezpaticový sloup s manžetou 10m</t>
    </r>
  </si>
  <si>
    <r>
      <t xml:space="preserve">Demontáž stávajícího sloupu VO
</t>
    </r>
    <r>
      <rPr>
        <i/>
        <sz val="12"/>
        <rFont val="Times New Roman"/>
        <family val="1"/>
        <charset val="238"/>
      </rPr>
      <t>viz v.č.2, Demontáž včetně rozrušení a likvidace základů, včetně dem. Výl. A svítidla</t>
    </r>
  </si>
  <si>
    <t>Demontáž kabeláže do 4x240</t>
  </si>
  <si>
    <t>B.020</t>
  </si>
  <si>
    <t>B.021</t>
  </si>
  <si>
    <t>Opětovná montáž svítidla silničního</t>
  </si>
  <si>
    <t>Opětovná montáž výložníku V1/1500</t>
  </si>
  <si>
    <t>B.022</t>
  </si>
  <si>
    <t>B.023</t>
  </si>
</sst>
</file>

<file path=xl/styles.xml><?xml version="1.0" encoding="utf-8"?>
<styleSheet xmlns="http://schemas.openxmlformats.org/spreadsheetml/2006/main">
  <numFmts count="7">
    <numFmt numFmtId="5" formatCode="#,##0\ &quot;Kč&quot;;\-#,##0\ &quot;Kč&quot;"/>
    <numFmt numFmtId="164" formatCode="#,##0.0"/>
    <numFmt numFmtId="165" formatCode="#,##0.\-"/>
    <numFmt numFmtId="166" formatCode="_ &quot;Fr.&quot;\ * #,##0_ ;_ &quot;Fr.&quot;\ * \-#,##0_ ;_ &quot;Fr.&quot;\ * &quot;-&quot;_ ;_ @_ "/>
    <numFmt numFmtId="167" formatCode="_ * #,##0_ ;_ * \-#,##0_ ;_ * &quot;-&quot;_ ;_ @_ "/>
    <numFmt numFmtId="168" formatCode="_ &quot;Fr.&quot;\ * #,##0.00_ ;_ &quot;Fr.&quot;\ * \-#,##0.00_ ;_ &quot;Fr.&quot;\ * &quot;-&quot;??_ ;_ @_ "/>
    <numFmt numFmtId="169" formatCode="_ * #,##0.00_ ;_ * \-#,##0.00_ ;_ * &quot;-&quot;??_ ;_ @_ "/>
  </numFmts>
  <fonts count="28">
    <font>
      <sz val="12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"/>
      <family val="1"/>
      <charset val="238"/>
    </font>
    <font>
      <sz val="7"/>
      <name val="Arial CE"/>
      <charset val="110"/>
    </font>
    <font>
      <b/>
      <sz val="10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 CE"/>
      <charset val="110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5"/>
        <bgColor indexed="8"/>
      </patternFill>
    </fill>
    <fill>
      <patternFill patternType="solid">
        <fgColor indexed="1"/>
        <bgColor indexed="8"/>
      </patternFill>
    </fill>
    <fill>
      <patternFill patternType="solid">
        <fgColor rgb="FFFFFFCC"/>
        <bgColor rgb="FFFFFFFF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ck">
        <color auto="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 style="medium">
        <color auto="1"/>
      </bottom>
      <diagonal/>
    </border>
    <border>
      <left style="hair">
        <color theme="0" tint="-0.1499679555650502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thick">
        <color auto="1"/>
      </right>
      <top/>
      <bottom style="hair">
        <color theme="0" tint="-0.14996795556505021"/>
      </bottom>
      <diagonal/>
    </border>
    <border>
      <left style="thick">
        <color indexed="64"/>
      </left>
      <right style="hair">
        <color theme="0" tint="-0.14996795556505021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/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ck">
        <color auto="1"/>
      </right>
      <top style="hair">
        <color theme="0" tint="-0.14996795556505021"/>
      </top>
      <bottom/>
      <diagonal/>
    </border>
  </borders>
  <cellStyleXfs count="26">
    <xf numFmtId="0" fontId="0" fillId="0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3" fillId="0" borderId="0"/>
    <xf numFmtId="0" fontId="7" fillId="2" borderId="0">
      <alignment horizontal="left"/>
    </xf>
    <xf numFmtId="0" fontId="8" fillId="3" borderId="0"/>
    <xf numFmtId="0" fontId="2" fillId="0" borderId="0" applyProtection="0"/>
    <xf numFmtId="0" fontId="7" fillId="0" borderId="0"/>
    <xf numFmtId="164" fontId="9" fillId="0" borderId="1">
      <alignment horizontal="right" vertical="center"/>
    </xf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11" fillId="0" borderId="0" xfId="15" applyFont="1" applyBorder="1"/>
    <xf numFmtId="0" fontId="14" fillId="0" borderId="0" xfId="14" applyFont="1" applyBorder="1"/>
    <xf numFmtId="0" fontId="17" fillId="6" borderId="0" xfId="0" applyFont="1" applyFill="1" applyBorder="1" applyAlignment="1" applyProtection="1">
      <alignment horizontal="left"/>
    </xf>
    <xf numFmtId="0" fontId="18" fillId="6" borderId="0" xfId="0" applyFont="1" applyFill="1" applyBorder="1" applyAlignment="1" applyProtection="1">
      <alignment horizontal="left" vertical="center"/>
    </xf>
    <xf numFmtId="164" fontId="11" fillId="0" borderId="0" xfId="15" applyNumberFormat="1" applyFont="1" applyBorder="1"/>
    <xf numFmtId="165" fontId="11" fillId="0" borderId="0" xfId="15" applyNumberFormat="1" applyFont="1" applyBorder="1" applyAlignment="1">
      <alignment horizontal="center"/>
    </xf>
    <xf numFmtId="0" fontId="11" fillId="0" borderId="3" xfId="15" applyFont="1" applyBorder="1" applyAlignment="1">
      <alignment horizontal="left" vertical="top" wrapText="1"/>
    </xf>
    <xf numFmtId="0" fontId="14" fillId="0" borderId="3" xfId="14" applyFont="1" applyBorder="1" applyAlignment="1">
      <alignment horizontal="center" vertical="center"/>
    </xf>
    <xf numFmtId="0" fontId="11" fillId="4" borderId="8" xfId="13" applyFont="1" applyFill="1" applyBorder="1" applyAlignment="1">
      <alignment horizontal="center" vertical="center" wrapText="1"/>
    </xf>
    <xf numFmtId="0" fontId="11" fillId="4" borderId="9" xfId="13" applyFont="1" applyFill="1" applyBorder="1" applyAlignment="1">
      <alignment horizontal="center" vertical="center" wrapText="1"/>
    </xf>
    <xf numFmtId="0" fontId="11" fillId="5" borderId="9" xfId="13" applyFont="1" applyFill="1" applyBorder="1" applyAlignment="1">
      <alignment horizontal="center" vertical="center" wrapText="1"/>
    </xf>
    <xf numFmtId="165" fontId="11" fillId="5" borderId="9" xfId="13" applyNumberFormat="1" applyFont="1" applyFill="1" applyBorder="1" applyAlignment="1">
      <alignment horizontal="center" vertical="center" wrapText="1"/>
    </xf>
    <xf numFmtId="164" fontId="11" fillId="5" borderId="9" xfId="13" applyNumberFormat="1" applyFont="1" applyFill="1" applyBorder="1" applyAlignment="1">
      <alignment horizontal="center" vertical="center" wrapText="1"/>
    </xf>
    <xf numFmtId="165" fontId="11" fillId="4" borderId="10" xfId="13" applyNumberFormat="1" applyFont="1" applyFill="1" applyBorder="1" applyAlignment="1">
      <alignment horizontal="center" vertical="center" wrapText="1"/>
    </xf>
    <xf numFmtId="0" fontId="12" fillId="7" borderId="11" xfId="15" applyFont="1" applyFill="1" applyBorder="1" applyAlignment="1">
      <alignment horizontal="center" vertical="top" wrapText="1"/>
    </xf>
    <xf numFmtId="0" fontId="19" fillId="7" borderId="12" xfId="14" applyFont="1" applyFill="1" applyBorder="1"/>
    <xf numFmtId="0" fontId="12" fillId="7" borderId="12" xfId="15" applyFont="1" applyFill="1" applyBorder="1" applyAlignment="1">
      <alignment horizontal="left" vertical="top" wrapText="1"/>
    </xf>
    <xf numFmtId="164" fontId="12" fillId="7" borderId="12" xfId="14" applyNumberFormat="1" applyFont="1" applyFill="1" applyBorder="1"/>
    <xf numFmtId="165" fontId="19" fillId="7" borderId="13" xfId="12" applyNumberFormat="1" applyFont="1" applyFill="1" applyBorder="1" applyAlignment="1">
      <alignment horizontal="right" vertical="center"/>
    </xf>
    <xf numFmtId="0" fontId="11" fillId="0" borderId="6" xfId="15" applyFont="1" applyBorder="1" applyAlignment="1">
      <alignment horizontal="left" vertical="top" wrapText="1"/>
    </xf>
    <xf numFmtId="0" fontId="14" fillId="0" borderId="6" xfId="14" applyFont="1" applyBorder="1" applyAlignment="1">
      <alignment horizontal="center" vertical="center"/>
    </xf>
    <xf numFmtId="0" fontId="11" fillId="5" borderId="9" xfId="13" applyFont="1" applyFill="1" applyBorder="1" applyAlignment="1">
      <alignment horizontal="center" vertical="center"/>
    </xf>
    <xf numFmtId="49" fontId="11" fillId="0" borderId="2" xfId="15" applyNumberFormat="1" applyFont="1" applyBorder="1" applyAlignment="1">
      <alignment horizontal="center" vertical="center" wrapText="1"/>
    </xf>
    <xf numFmtId="49" fontId="11" fillId="0" borderId="3" xfId="15" applyNumberFormat="1" applyFont="1" applyBorder="1" applyAlignment="1">
      <alignment horizontal="center" vertical="center" wrapText="1"/>
    </xf>
    <xf numFmtId="49" fontId="11" fillId="0" borderId="5" xfId="15" applyNumberFormat="1" applyFont="1" applyBorder="1" applyAlignment="1">
      <alignment horizontal="center" vertical="center" wrapText="1"/>
    </xf>
    <xf numFmtId="49" fontId="11" fillId="0" borderId="6" xfId="15" applyNumberFormat="1" applyFont="1" applyBorder="1" applyAlignment="1">
      <alignment horizontal="center" vertical="center" wrapText="1"/>
    </xf>
    <xf numFmtId="165" fontId="14" fillId="0" borderId="3" xfId="12" applyNumberFormat="1" applyFont="1" applyBorder="1" applyAlignment="1">
      <alignment vertical="center"/>
    </xf>
    <xf numFmtId="3" fontId="11" fillId="0" borderId="3" xfId="14" applyNumberFormat="1" applyFont="1" applyBorder="1" applyAlignment="1">
      <alignment vertical="center"/>
    </xf>
    <xf numFmtId="165" fontId="14" fillId="0" borderId="4" xfId="12" applyNumberFormat="1" applyFont="1" applyBorder="1" applyAlignment="1">
      <alignment vertical="center"/>
    </xf>
    <xf numFmtId="165" fontId="14" fillId="0" borderId="6" xfId="12" applyNumberFormat="1" applyFont="1" applyBorder="1" applyAlignment="1">
      <alignment vertical="center"/>
    </xf>
    <xf numFmtId="3" fontId="11" fillId="0" borderId="6" xfId="14" applyNumberFormat="1" applyFont="1" applyBorder="1" applyAlignment="1">
      <alignment vertical="center"/>
    </xf>
    <xf numFmtId="165" fontId="14" fillId="0" borderId="7" xfId="12" applyNumberFormat="1" applyFont="1" applyBorder="1" applyAlignment="1">
      <alignment vertical="center"/>
    </xf>
    <xf numFmtId="0" fontId="24" fillId="0" borderId="0" xfId="0" applyFont="1"/>
    <xf numFmtId="0" fontId="0" fillId="0" borderId="0" xfId="0" applyFont="1"/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17" xfId="0" applyBorder="1"/>
    <xf numFmtId="0" fontId="24" fillId="0" borderId="17" xfId="0" applyFont="1" applyBorder="1"/>
    <xf numFmtId="0" fontId="27" fillId="6" borderId="0" xfId="0" applyFont="1" applyFill="1" applyBorder="1" applyAlignment="1" applyProtection="1">
      <alignment horizontal="left"/>
    </xf>
    <xf numFmtId="0" fontId="17" fillId="6" borderId="18" xfId="0" applyFont="1" applyFill="1" applyBorder="1" applyAlignment="1" applyProtection="1">
      <alignment horizontal="left"/>
    </xf>
    <xf numFmtId="5" fontId="20" fillId="0" borderId="18" xfId="0" applyNumberFormat="1" applyFont="1" applyBorder="1" applyAlignment="1" applyProtection="1">
      <alignment horizontal="right" vertical="center"/>
    </xf>
    <xf numFmtId="5" fontId="26" fillId="0" borderId="18" xfId="0" applyNumberFormat="1" applyFont="1" applyBorder="1" applyAlignment="1" applyProtection="1">
      <alignment horizontal="right" vertical="center"/>
    </xf>
    <xf numFmtId="0" fontId="21" fillId="6" borderId="0" xfId="0" applyFont="1" applyFill="1" applyBorder="1" applyAlignment="1" applyProtection="1">
      <alignment horizontal="left"/>
    </xf>
    <xf numFmtId="0" fontId="21" fillId="6" borderId="18" xfId="0" applyFont="1" applyFill="1" applyBorder="1" applyAlignment="1" applyProtection="1">
      <alignment horizontal="left"/>
    </xf>
    <xf numFmtId="0" fontId="21" fillId="6" borderId="18" xfId="0" applyFont="1" applyFill="1" applyBorder="1" applyAlignment="1" applyProtection="1">
      <alignment horizontal="left" vertical="center"/>
    </xf>
    <xf numFmtId="0" fontId="21" fillId="6" borderId="18" xfId="0" applyFont="1" applyFill="1" applyBorder="1" applyAlignment="1" applyProtection="1">
      <alignment horizontal="center" vertical="center"/>
    </xf>
    <xf numFmtId="0" fontId="21" fillId="6" borderId="17" xfId="0" applyFont="1" applyFill="1" applyBorder="1" applyAlignment="1" applyProtection="1">
      <alignment horizontal="left" vertical="center"/>
    </xf>
    <xf numFmtId="0" fontId="21" fillId="6" borderId="21" xfId="0" applyFont="1" applyFill="1" applyBorder="1" applyAlignment="1" applyProtection="1">
      <alignment horizontal="right"/>
    </xf>
    <xf numFmtId="0" fontId="21" fillId="6" borderId="19" xfId="0" applyFont="1" applyFill="1" applyBorder="1" applyAlignment="1" applyProtection="1">
      <alignment horizontal="left"/>
    </xf>
    <xf numFmtId="0" fontId="21" fillId="6" borderId="14" xfId="0" applyFont="1" applyFill="1" applyBorder="1" applyAlignment="1" applyProtection="1">
      <alignment horizontal="left" vertical="center"/>
    </xf>
    <xf numFmtId="0" fontId="21" fillId="6" borderId="20" xfId="0" applyFont="1" applyFill="1" applyBorder="1" applyAlignment="1" applyProtection="1">
      <alignment horizontal="left" vertical="center"/>
    </xf>
    <xf numFmtId="0" fontId="0" fillId="0" borderId="22" xfId="0" applyFont="1" applyBorder="1"/>
    <xf numFmtId="0" fontId="25" fillId="0" borderId="23" xfId="0" applyFont="1" applyBorder="1" applyAlignment="1" applyProtection="1">
      <alignment horizontal="left" vertical="center"/>
    </xf>
    <xf numFmtId="0" fontId="22" fillId="0" borderId="23" xfId="0" applyFont="1" applyBorder="1" applyAlignment="1" applyProtection="1">
      <alignment horizontal="left" vertical="center"/>
    </xf>
    <xf numFmtId="5" fontId="22" fillId="0" borderId="24" xfId="0" applyNumberFormat="1" applyFont="1" applyBorder="1" applyAlignment="1" applyProtection="1">
      <alignment horizontal="right" vertical="center"/>
    </xf>
    <xf numFmtId="0" fontId="7" fillId="6" borderId="0" xfId="0" applyFont="1" applyFill="1" applyBorder="1" applyAlignment="1" applyProtection="1">
      <alignment horizontal="left" vertical="center"/>
    </xf>
    <xf numFmtId="49" fontId="7" fillId="6" borderId="0" xfId="0" applyNumberFormat="1" applyFont="1" applyFill="1" applyBorder="1" applyAlignment="1" applyProtection="1">
      <alignment horizontal="left" vertical="center"/>
    </xf>
    <xf numFmtId="49" fontId="11" fillId="0" borderId="26" xfId="15" applyNumberFormat="1" applyFont="1" applyBorder="1" applyAlignment="1">
      <alignment horizontal="center" vertical="center" wrapText="1"/>
    </xf>
    <xf numFmtId="49" fontId="11" fillId="0" borderId="27" xfId="15" applyNumberFormat="1" applyFont="1" applyBorder="1" applyAlignment="1">
      <alignment horizontal="center" vertical="center" wrapText="1"/>
    </xf>
    <xf numFmtId="0" fontId="11" fillId="0" borderId="27" xfId="15" applyFont="1" applyBorder="1" applyAlignment="1">
      <alignment horizontal="left" vertical="top" wrapText="1"/>
    </xf>
    <xf numFmtId="0" fontId="14" fillId="0" borderId="27" xfId="14" applyFont="1" applyBorder="1" applyAlignment="1">
      <alignment horizontal="center" vertical="center"/>
    </xf>
    <xf numFmtId="165" fontId="14" fillId="0" borderId="27" xfId="12" applyNumberFormat="1" applyFont="1" applyBorder="1" applyAlignment="1">
      <alignment vertical="center"/>
    </xf>
    <xf numFmtId="3" fontId="11" fillId="0" borderId="27" xfId="14" applyNumberFormat="1" applyFont="1" applyBorder="1" applyAlignment="1">
      <alignment vertical="center"/>
    </xf>
    <xf numFmtId="165" fontId="14" fillId="0" borderId="28" xfId="12" applyNumberFormat="1" applyFont="1" applyBorder="1" applyAlignment="1">
      <alignment vertical="center"/>
    </xf>
    <xf numFmtId="0" fontId="12" fillId="7" borderId="29" xfId="15" applyFont="1" applyFill="1" applyBorder="1" applyAlignment="1">
      <alignment horizontal="center" vertical="top" wrapText="1"/>
    </xf>
    <xf numFmtId="0" fontId="19" fillId="7" borderId="25" xfId="14" applyFont="1" applyFill="1" applyBorder="1"/>
    <xf numFmtId="164" fontId="12" fillId="7" borderId="25" xfId="14" applyNumberFormat="1" applyFont="1" applyFill="1" applyBorder="1"/>
    <xf numFmtId="165" fontId="19" fillId="7" borderId="31" xfId="12" applyNumberFormat="1" applyFont="1" applyFill="1" applyBorder="1" applyAlignment="1">
      <alignment horizontal="right" vertical="center"/>
    </xf>
    <xf numFmtId="164" fontId="12" fillId="7" borderId="30" xfId="14" applyNumberFormat="1" applyFont="1" applyFill="1" applyBorder="1" applyAlignment="1"/>
    <xf numFmtId="0" fontId="11" fillId="0" borderId="32" xfId="15" applyFont="1" applyBorder="1" applyAlignment="1">
      <alignment horizontal="left" vertical="top" wrapText="1"/>
    </xf>
    <xf numFmtId="164" fontId="11" fillId="0" borderId="3" xfId="14" applyNumberFormat="1" applyFont="1" applyBorder="1" applyAlignment="1">
      <alignment vertical="center"/>
    </xf>
    <xf numFmtId="164" fontId="11" fillId="0" borderId="27" xfId="14" applyNumberFormat="1" applyFont="1" applyBorder="1" applyAlignment="1">
      <alignment vertical="center"/>
    </xf>
    <xf numFmtId="0" fontId="14" fillId="0" borderId="32" xfId="14" applyFont="1" applyBorder="1" applyAlignment="1">
      <alignment horizontal="center" vertical="center"/>
    </xf>
    <xf numFmtId="165" fontId="14" fillId="0" borderId="32" xfId="12" applyNumberFormat="1" applyFont="1" applyBorder="1" applyAlignment="1">
      <alignment vertical="center"/>
    </xf>
    <xf numFmtId="3" fontId="11" fillId="0" borderId="32" xfId="14" applyNumberFormat="1" applyFont="1" applyBorder="1" applyAlignment="1">
      <alignment vertical="center"/>
    </xf>
    <xf numFmtId="165" fontId="14" fillId="0" borderId="33" xfId="12" applyNumberFormat="1" applyFont="1" applyBorder="1" applyAlignment="1">
      <alignment vertical="center"/>
    </xf>
    <xf numFmtId="0" fontId="27" fillId="6" borderId="15" xfId="0" applyFont="1" applyFill="1" applyBorder="1" applyAlignment="1" applyProtection="1">
      <alignment horizontal="center"/>
    </xf>
    <xf numFmtId="0" fontId="27" fillId="6" borderId="16" xfId="0" applyFont="1" applyFill="1" applyBorder="1" applyAlignment="1" applyProtection="1">
      <alignment horizontal="center"/>
    </xf>
    <xf numFmtId="0" fontId="27" fillId="6" borderId="17" xfId="0" applyFont="1" applyFill="1" applyBorder="1" applyAlignment="1" applyProtection="1">
      <alignment horizontal="center"/>
    </xf>
    <xf numFmtId="0" fontId="27" fillId="6" borderId="0" xfId="0" applyFont="1" applyFill="1" applyBorder="1" applyAlignment="1" applyProtection="1">
      <alignment horizontal="center"/>
    </xf>
    <xf numFmtId="0" fontId="27" fillId="6" borderId="18" xfId="0" applyFont="1" applyFill="1" applyBorder="1" applyAlignment="1" applyProtection="1">
      <alignment horizontal="center"/>
    </xf>
  </cellXfs>
  <cellStyles count="26">
    <cellStyle name="Dezimal [0]_Tabelle1" xfId="1"/>
    <cellStyle name="Dezimal_Tabelle1" xfId="2"/>
    <cellStyle name="Firma" xfId="3"/>
    <cellStyle name="Hlavní nadpis" xfId="4"/>
    <cellStyle name="normální" xfId="0" builtinId="0"/>
    <cellStyle name="normální 2" xfId="5"/>
    <cellStyle name="normální 2 2" xfId="6"/>
    <cellStyle name="normální 2 3" xfId="7"/>
    <cellStyle name="normální 2 4" xfId="8"/>
    <cellStyle name="normální 4 2" xfId="9"/>
    <cellStyle name="normální 4 3" xfId="10"/>
    <cellStyle name="normální 4 4" xfId="11"/>
    <cellStyle name="normální_PŘELOŽKY VO" xfId="12"/>
    <cellStyle name="normální_Rozpočet investičních nákladů platí 16,+ specifikace" xfId="13"/>
    <cellStyle name="normální_ROZVODY VO (2)" xfId="14"/>
    <cellStyle name="normální_Zadávací podklad pro profese" xfId="15"/>
    <cellStyle name="Podnadpis" xfId="16"/>
    <cellStyle name="Standard_Tabelle1" xfId="17"/>
    <cellStyle name="Stín+tučně" xfId="18"/>
    <cellStyle name="Stín+tučně+velké písmo" xfId="19"/>
    <cellStyle name="Styl 1" xfId="20"/>
    <cellStyle name="Tučně" xfId="21"/>
    <cellStyle name="TYP ŘÁDKU_4(sloupceJ-L)" xfId="22"/>
    <cellStyle name="Währung [0]_Tabelle1" xfId="23"/>
    <cellStyle name="Währung_Tabelle1" xfId="24"/>
    <cellStyle name="základní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zoomScaleNormal="100" workbookViewId="0">
      <selection activeCell="C25" sqref="C25"/>
    </sheetView>
  </sheetViews>
  <sheetFormatPr defaultRowHeight="15.75"/>
  <cols>
    <col min="1" max="1" width="2.25" customWidth="1"/>
    <col min="2" max="2" width="10.25" customWidth="1"/>
    <col min="3" max="3" width="46.625" customWidth="1"/>
    <col min="4" max="4" width="14.875" customWidth="1"/>
  </cols>
  <sheetData>
    <row r="1" spans="1:4" ht="18">
      <c r="A1" s="51"/>
      <c r="B1" s="78"/>
      <c r="C1" s="78"/>
      <c r="D1" s="79"/>
    </row>
    <row r="2" spans="1:4" ht="18">
      <c r="A2" s="80" t="s">
        <v>4</v>
      </c>
      <c r="B2" s="81"/>
      <c r="C2" s="81"/>
      <c r="D2" s="82"/>
    </row>
    <row r="3" spans="1:4" ht="18">
      <c r="A3" s="48"/>
      <c r="B3" s="40"/>
      <c r="C3" s="3"/>
      <c r="D3" s="41"/>
    </row>
    <row r="4" spans="1:4">
      <c r="A4" s="48"/>
      <c r="B4" s="57" t="s">
        <v>5</v>
      </c>
      <c r="C4" s="57" t="s">
        <v>97</v>
      </c>
      <c r="D4" s="46"/>
    </row>
    <row r="5" spans="1:4">
      <c r="A5" s="48"/>
      <c r="B5" s="57" t="s">
        <v>6</v>
      </c>
      <c r="C5" s="57" t="s">
        <v>98</v>
      </c>
      <c r="D5" s="47"/>
    </row>
    <row r="6" spans="1:4">
      <c r="A6" s="48"/>
      <c r="B6" s="57" t="s">
        <v>7</v>
      </c>
      <c r="C6" s="57"/>
      <c r="D6" s="47"/>
    </row>
    <row r="7" spans="1:4">
      <c r="A7" s="48"/>
      <c r="B7" s="57"/>
      <c r="C7" s="57"/>
      <c r="D7" s="47"/>
    </row>
    <row r="8" spans="1:4">
      <c r="A8" s="48"/>
      <c r="B8" s="57"/>
      <c r="C8" s="57" t="s">
        <v>38</v>
      </c>
      <c r="D8" s="47"/>
    </row>
    <row r="9" spans="1:4">
      <c r="A9" s="48"/>
      <c r="B9" s="57"/>
      <c r="C9" s="57"/>
      <c r="D9" s="47"/>
    </row>
    <row r="10" spans="1:4">
      <c r="A10" s="48"/>
      <c r="B10" s="57" t="s">
        <v>8</v>
      </c>
      <c r="C10" s="57" t="s">
        <v>68</v>
      </c>
      <c r="D10" s="47"/>
    </row>
    <row r="11" spans="1:4">
      <c r="A11" s="48"/>
      <c r="B11" s="57" t="s">
        <v>9</v>
      </c>
      <c r="C11" s="57" t="s">
        <v>69</v>
      </c>
      <c r="D11" s="47"/>
    </row>
    <row r="12" spans="1:4">
      <c r="A12" s="48"/>
      <c r="B12" s="57" t="s">
        <v>10</v>
      </c>
      <c r="C12" s="58" t="s">
        <v>99</v>
      </c>
      <c r="D12" s="47"/>
    </row>
    <row r="13" spans="1:4">
      <c r="A13" s="48"/>
      <c r="B13" s="4"/>
      <c r="C13" s="4"/>
      <c r="D13" s="47"/>
    </row>
    <row r="14" spans="1:4">
      <c r="A14" s="48"/>
      <c r="B14" s="44"/>
      <c r="C14" s="44"/>
      <c r="D14" s="45"/>
    </row>
    <row r="15" spans="1:4">
      <c r="A15" s="52"/>
      <c r="B15" s="50" t="s">
        <v>11</v>
      </c>
      <c r="C15" s="50" t="s">
        <v>12</v>
      </c>
      <c r="D15" s="49" t="s">
        <v>13</v>
      </c>
    </row>
    <row r="16" spans="1:4" s="33" customFormat="1" ht="12.75">
      <c r="A16" s="39"/>
      <c r="B16" s="37" t="str">
        <f>'1'!A2</f>
        <v>A</v>
      </c>
      <c r="C16" s="37" t="str">
        <f>'1'!C2</f>
        <v>Zemní práce</v>
      </c>
      <c r="D16" s="42">
        <f>'1'!G3</f>
        <v>0</v>
      </c>
    </row>
    <row r="17" spans="1:4" s="33" customFormat="1" ht="12.75">
      <c r="A17" s="39"/>
      <c r="B17" s="37" t="str">
        <f>'2'!A2</f>
        <v>B</v>
      </c>
      <c r="C17" s="37" t="str">
        <f>'2'!C2</f>
        <v>Silnoproud - montáže</v>
      </c>
      <c r="D17" s="42">
        <f>'2'!G3</f>
        <v>0</v>
      </c>
    </row>
    <row r="18" spans="1:4" s="33" customFormat="1" ht="12.75">
      <c r="A18" s="39"/>
      <c r="B18" s="37" t="str">
        <f>'3'!A2</f>
        <v>C</v>
      </c>
      <c r="C18" s="37" t="str">
        <f>'3'!C2</f>
        <v>Silnoproud - specifikace</v>
      </c>
      <c r="D18" s="42">
        <f>'3'!G3</f>
        <v>0</v>
      </c>
    </row>
    <row r="19" spans="1:4" s="33" customFormat="1" ht="12.75">
      <c r="A19" s="39"/>
      <c r="B19" s="37" t="str">
        <f>'4'!A2</f>
        <v>D</v>
      </c>
      <c r="C19" s="37" t="str">
        <f>'4'!C2</f>
        <v>Nátěry</v>
      </c>
      <c r="D19" s="42">
        <f>'4'!G3</f>
        <v>0</v>
      </c>
    </row>
    <row r="20" spans="1:4" s="33" customFormat="1" ht="12.75">
      <c r="A20" s="39"/>
      <c r="B20" s="37" t="str">
        <f>'5'!A2</f>
        <v>E</v>
      </c>
      <c r="C20" s="37" t="str">
        <f>'5'!C2</f>
        <v>Ostatní</v>
      </c>
      <c r="D20" s="42">
        <f>'5'!G3</f>
        <v>0</v>
      </c>
    </row>
    <row r="21" spans="1:4" s="33" customFormat="1" ht="12.75">
      <c r="A21" s="39"/>
      <c r="B21" s="37"/>
      <c r="C21" s="37"/>
      <c r="D21" s="42"/>
    </row>
    <row r="22" spans="1:4" s="33" customFormat="1" ht="12.75">
      <c r="A22" s="39"/>
      <c r="B22" s="37"/>
      <c r="C22" s="37"/>
      <c r="D22" s="42"/>
    </row>
    <row r="23" spans="1:4" s="33" customFormat="1" ht="12.75">
      <c r="A23" s="39"/>
      <c r="B23" s="37"/>
      <c r="C23" s="37"/>
      <c r="D23" s="42"/>
    </row>
    <row r="24" spans="1:4" s="33" customFormat="1" ht="12.75">
      <c r="A24" s="39"/>
      <c r="B24" s="37"/>
      <c r="C24" s="37"/>
      <c r="D24" s="42"/>
    </row>
    <row r="25" spans="1:4" s="33" customFormat="1" ht="12.75">
      <c r="A25" s="39"/>
      <c r="B25" s="37"/>
      <c r="C25" s="37"/>
      <c r="D25" s="42"/>
    </row>
    <row r="26" spans="1:4">
      <c r="A26" s="38"/>
      <c r="B26" s="35"/>
      <c r="C26" s="36"/>
      <c r="D26" s="43"/>
    </row>
    <row r="27" spans="1:4" s="34" customFormat="1" ht="16.5" thickBot="1">
      <c r="A27" s="53"/>
      <c r="B27" s="54"/>
      <c r="C27" s="55" t="s">
        <v>24</v>
      </c>
      <c r="D27" s="56">
        <f>SUM(D16:D26)</f>
        <v>0</v>
      </c>
    </row>
  </sheetData>
  <mergeCells count="2">
    <mergeCell ref="B1:D1"/>
    <mergeCell ref="A2:D2"/>
  </mergeCells>
  <pageMargins left="0.23622047244094491" right="0.23622047244094491" top="0.74803149606299213" bottom="0.74803149606299213" header="0.31496062992125984" footer="0.31496062992125984"/>
  <pageSetup paperSize="9" scale="125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zoomScaleNormal="100" workbookViewId="0">
      <pane ySplit="3" topLeftCell="A16" activePane="bottomLeft" state="frozen"/>
      <selection activeCell="C25" sqref="C25"/>
      <selection pane="bottomLeft" activeCell="E4" sqref="E4:E19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14</v>
      </c>
      <c r="B2" s="16"/>
      <c r="C2" s="17" t="s">
        <v>70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SUM(G4:G22)</f>
        <v>0</v>
      </c>
    </row>
    <row r="4" spans="1:7" s="2" customFormat="1" ht="32.25" thickTop="1">
      <c r="A4" s="59" t="s">
        <v>25</v>
      </c>
      <c r="B4" s="60" t="s">
        <v>25</v>
      </c>
      <c r="C4" s="61" t="s">
        <v>72</v>
      </c>
      <c r="D4" s="62" t="s">
        <v>71</v>
      </c>
      <c r="E4" s="63"/>
      <c r="F4" s="73">
        <v>0.3</v>
      </c>
      <c r="G4" s="65">
        <f t="shared" ref="G4:G19" si="0">F4*E4</f>
        <v>0</v>
      </c>
    </row>
    <row r="5" spans="1:7" s="2" customFormat="1" ht="47.25">
      <c r="A5" s="23" t="s">
        <v>26</v>
      </c>
      <c r="B5" s="24" t="s">
        <v>26</v>
      </c>
      <c r="C5" s="7" t="s">
        <v>100</v>
      </c>
      <c r="D5" s="8" t="s">
        <v>73</v>
      </c>
      <c r="E5" s="27"/>
      <c r="F5" s="72">
        <f>0.6*(45*1.2*0.5+10*0.7*1.2+25*0.5*1.2+275*0.35*0.8)</f>
        <v>76.44</v>
      </c>
      <c r="G5" s="29">
        <f t="shared" si="0"/>
        <v>0</v>
      </c>
    </row>
    <row r="6" spans="1:7" s="2" customFormat="1" ht="47.25">
      <c r="A6" s="23" t="s">
        <v>27</v>
      </c>
      <c r="B6" s="24" t="s">
        <v>27</v>
      </c>
      <c r="C6" s="7" t="s">
        <v>101</v>
      </c>
      <c r="D6" s="8" t="s">
        <v>73</v>
      </c>
      <c r="E6" s="27"/>
      <c r="F6" s="72">
        <f>0.4*(45*1.2*0.5+10*0.7*1.2+25*0.5*1.2+275*0.35*0.8)</f>
        <v>50.960000000000008</v>
      </c>
      <c r="G6" s="29">
        <f t="shared" si="0"/>
        <v>0</v>
      </c>
    </row>
    <row r="7" spans="1:7" s="2" customFormat="1" ht="31.5">
      <c r="A7" s="23" t="s">
        <v>28</v>
      </c>
      <c r="B7" s="24" t="s">
        <v>28</v>
      </c>
      <c r="C7" s="7" t="s">
        <v>74</v>
      </c>
      <c r="D7" s="8" t="s">
        <v>75</v>
      </c>
      <c r="E7" s="27"/>
      <c r="F7" s="72">
        <f>2*13+275</f>
        <v>301</v>
      </c>
      <c r="G7" s="29">
        <f t="shared" si="0"/>
        <v>0</v>
      </c>
    </row>
    <row r="8" spans="1:7" s="2" customFormat="1" ht="31.5">
      <c r="A8" s="23" t="s">
        <v>29</v>
      </c>
      <c r="B8" s="24" t="s">
        <v>29</v>
      </c>
      <c r="C8" s="7" t="s">
        <v>102</v>
      </c>
      <c r="D8" s="8" t="s">
        <v>73</v>
      </c>
      <c r="E8" s="27"/>
      <c r="F8" s="72">
        <f>F5+F6+0.5*F10-F7*0.35*0.3-F17</f>
        <v>88.945000000000022</v>
      </c>
      <c r="G8" s="29">
        <f t="shared" si="0"/>
        <v>0</v>
      </c>
    </row>
    <row r="9" spans="1:7" s="2" customFormat="1" ht="47.25">
      <c r="A9" s="23" t="s">
        <v>30</v>
      </c>
      <c r="B9" s="24" t="s">
        <v>30</v>
      </c>
      <c r="C9" s="7" t="s">
        <v>76</v>
      </c>
      <c r="D9" s="8" t="s">
        <v>73</v>
      </c>
      <c r="E9" s="27"/>
      <c r="F9" s="72">
        <f>F5+F6-F8</f>
        <v>38.454999999999984</v>
      </c>
      <c r="G9" s="29">
        <f t="shared" si="0"/>
        <v>0</v>
      </c>
    </row>
    <row r="10" spans="1:7" s="2" customFormat="1" ht="31.5">
      <c r="A10" s="23" t="s">
        <v>31</v>
      </c>
      <c r="B10" s="24" t="s">
        <v>31</v>
      </c>
      <c r="C10" s="7" t="s">
        <v>103</v>
      </c>
      <c r="D10" s="8" t="s">
        <v>73</v>
      </c>
      <c r="E10" s="27"/>
      <c r="F10" s="72">
        <f>4*1.9</f>
        <v>7.6</v>
      </c>
      <c r="G10" s="29">
        <f t="shared" si="0"/>
        <v>0</v>
      </c>
    </row>
    <row r="11" spans="1:7" s="2" customFormat="1" ht="31.5">
      <c r="A11" s="23" t="s">
        <v>32</v>
      </c>
      <c r="B11" s="24" t="s">
        <v>32</v>
      </c>
      <c r="C11" s="7" t="s">
        <v>104</v>
      </c>
      <c r="D11" s="8" t="s">
        <v>3</v>
      </c>
      <c r="E11" s="27"/>
      <c r="F11" s="72">
        <v>4</v>
      </c>
      <c r="G11" s="29">
        <f t="shared" si="0"/>
        <v>0</v>
      </c>
    </row>
    <row r="12" spans="1:7" s="2" customFormat="1" ht="31.5">
      <c r="A12" s="23" t="s">
        <v>33</v>
      </c>
      <c r="B12" s="24" t="s">
        <v>33</v>
      </c>
      <c r="C12" s="71" t="s">
        <v>107</v>
      </c>
      <c r="D12" s="8" t="s">
        <v>73</v>
      </c>
      <c r="E12" s="27"/>
      <c r="F12" s="72">
        <f>F5-0.6*F7*0.35*0.2-0.5*0.3*F17</f>
        <v>62.200500000000005</v>
      </c>
      <c r="G12" s="29">
        <f t="shared" si="0"/>
        <v>0</v>
      </c>
    </row>
    <row r="13" spans="1:7" s="2" customFormat="1" ht="31.5">
      <c r="A13" s="23" t="s">
        <v>34</v>
      </c>
      <c r="B13" s="24" t="s">
        <v>34</v>
      </c>
      <c r="C13" s="71" t="s">
        <v>106</v>
      </c>
      <c r="D13" s="8" t="s">
        <v>73</v>
      </c>
      <c r="E13" s="27"/>
      <c r="F13" s="72">
        <f>F6-0.6*F7*0.35*0.2-0.5*0.3*F17</f>
        <v>36.720500000000015</v>
      </c>
      <c r="G13" s="29">
        <f t="shared" si="0"/>
        <v>0</v>
      </c>
    </row>
    <row r="14" spans="1:7" s="2" customFormat="1" ht="31.5">
      <c r="A14" s="23" t="s">
        <v>35</v>
      </c>
      <c r="B14" s="24" t="s">
        <v>35</v>
      </c>
      <c r="C14" s="71" t="s">
        <v>77</v>
      </c>
      <c r="D14" s="8" t="s">
        <v>73</v>
      </c>
      <c r="E14" s="27"/>
      <c r="F14" s="72">
        <f>F12+F13</f>
        <v>98.921000000000021</v>
      </c>
      <c r="G14" s="29">
        <f t="shared" si="0"/>
        <v>0</v>
      </c>
    </row>
    <row r="15" spans="1:7" s="2" customFormat="1" ht="31.5">
      <c r="A15" s="23" t="s">
        <v>36</v>
      </c>
      <c r="B15" s="24" t="s">
        <v>36</v>
      </c>
      <c r="C15" s="7" t="s">
        <v>109</v>
      </c>
      <c r="D15" s="8" t="s">
        <v>78</v>
      </c>
      <c r="E15" s="27"/>
      <c r="F15" s="72">
        <v>16</v>
      </c>
      <c r="G15" s="29">
        <f t="shared" si="0"/>
        <v>0</v>
      </c>
    </row>
    <row r="16" spans="1:7" s="2" customFormat="1" ht="47.25">
      <c r="A16" s="23" t="s">
        <v>37</v>
      </c>
      <c r="B16" s="24" t="s">
        <v>37</v>
      </c>
      <c r="C16" s="7" t="s">
        <v>116</v>
      </c>
      <c r="D16" s="8" t="s">
        <v>3</v>
      </c>
      <c r="E16" s="27"/>
      <c r="F16" s="72">
        <v>1</v>
      </c>
      <c r="G16" s="29">
        <f t="shared" si="0"/>
        <v>0</v>
      </c>
    </row>
    <row r="17" spans="1:7" s="2" customFormat="1">
      <c r="A17" s="23" t="s">
        <v>105</v>
      </c>
      <c r="B17" s="24" t="s">
        <v>105</v>
      </c>
      <c r="C17" s="7" t="s">
        <v>111</v>
      </c>
      <c r="D17" s="8" t="s">
        <v>73</v>
      </c>
      <c r="E17" s="27"/>
      <c r="F17" s="72">
        <f>10*0.7*0.3+25*0.5*0.3+32*0.5*0.3</f>
        <v>10.649999999999999</v>
      </c>
      <c r="G17" s="29">
        <f t="shared" si="0"/>
        <v>0</v>
      </c>
    </row>
    <row r="18" spans="1:7" s="2" customFormat="1">
      <c r="A18" s="23" t="s">
        <v>108</v>
      </c>
      <c r="B18" s="24" t="s">
        <v>108</v>
      </c>
      <c r="C18" s="7" t="s">
        <v>110</v>
      </c>
      <c r="D18" s="8" t="s">
        <v>73</v>
      </c>
      <c r="E18" s="27"/>
      <c r="F18" s="72">
        <v>6</v>
      </c>
      <c r="G18" s="29">
        <f t="shared" si="0"/>
        <v>0</v>
      </c>
    </row>
    <row r="19" spans="1:7" s="2" customFormat="1" ht="31.5">
      <c r="A19" s="23" t="s">
        <v>117</v>
      </c>
      <c r="B19" s="24" t="s">
        <v>117</v>
      </c>
      <c r="C19" s="7" t="s">
        <v>119</v>
      </c>
      <c r="D19" s="8" t="s">
        <v>118</v>
      </c>
      <c r="E19" s="27"/>
      <c r="F19" s="72">
        <f>1.5*1.5</f>
        <v>2.25</v>
      </c>
      <c r="G19" s="29">
        <f t="shared" si="0"/>
        <v>0</v>
      </c>
    </row>
    <row r="20" spans="1:7" s="2" customFormat="1">
      <c r="A20" s="23"/>
      <c r="B20" s="24"/>
      <c r="C20" s="7"/>
      <c r="D20" s="8"/>
      <c r="E20" s="27"/>
      <c r="F20" s="28"/>
      <c r="G20" s="29"/>
    </row>
    <row r="21" spans="1:7" s="2" customFormat="1">
      <c r="A21" s="23"/>
      <c r="B21" s="24"/>
      <c r="C21" s="7"/>
      <c r="D21" s="8"/>
      <c r="E21" s="27"/>
      <c r="F21" s="28"/>
      <c r="G21" s="29"/>
    </row>
    <row r="22" spans="1:7" s="2" customFormat="1" ht="16.5" thickBot="1">
      <c r="A22" s="25"/>
      <c r="B22" s="26"/>
      <c r="C22" s="20"/>
      <c r="D22" s="21"/>
      <c r="E22" s="30"/>
      <c r="F22" s="31"/>
      <c r="G22" s="32"/>
    </row>
    <row r="23" spans="1:7" ht="16.5" thickTop="1"/>
  </sheetData>
  <phoneticPr fontId="10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zoomScale="85" zoomScaleNormal="85" workbookViewId="0">
      <pane ySplit="3" topLeftCell="A16" activePane="bottomLeft" state="frozen"/>
      <selection activeCell="C25" sqref="C25"/>
      <selection pane="bottomLeft" activeCell="E4" sqref="E4:E26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15</v>
      </c>
      <c r="B2" s="16"/>
      <c r="C2" s="17" t="s">
        <v>79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SUM(G4:G28)</f>
        <v>0</v>
      </c>
    </row>
    <row r="4" spans="1:7" s="2" customFormat="1" ht="32.25" thickTop="1">
      <c r="A4" s="59" t="s">
        <v>39</v>
      </c>
      <c r="B4" s="60" t="s">
        <v>39</v>
      </c>
      <c r="C4" s="61" t="s">
        <v>112</v>
      </c>
      <c r="D4" s="62" t="s">
        <v>3</v>
      </c>
      <c r="E4" s="63"/>
      <c r="F4" s="64">
        <v>1</v>
      </c>
      <c r="G4" s="65">
        <f t="shared" ref="G4:G26" si="0">F4*E4</f>
        <v>0</v>
      </c>
    </row>
    <row r="5" spans="1:7" s="2" customFormat="1" ht="39.75" customHeight="1">
      <c r="A5" s="23" t="s">
        <v>40</v>
      </c>
      <c r="B5" s="24" t="s">
        <v>40</v>
      </c>
      <c r="C5" s="7" t="s">
        <v>167</v>
      </c>
      <c r="D5" s="8" t="s">
        <v>3</v>
      </c>
      <c r="E5" s="27"/>
      <c r="F5" s="28">
        <v>4</v>
      </c>
      <c r="G5" s="29">
        <f t="shared" si="0"/>
        <v>0</v>
      </c>
    </row>
    <row r="6" spans="1:7" s="2" customFormat="1" ht="31.5">
      <c r="A6" s="23" t="s">
        <v>41</v>
      </c>
      <c r="B6" s="24" t="s">
        <v>41</v>
      </c>
      <c r="C6" s="7" t="s">
        <v>113</v>
      </c>
      <c r="D6" s="8" t="s">
        <v>75</v>
      </c>
      <c r="E6" s="27"/>
      <c r="F6" s="28">
        <f>250</f>
        <v>250</v>
      </c>
      <c r="G6" s="29">
        <f t="shared" si="0"/>
        <v>0</v>
      </c>
    </row>
    <row r="7" spans="1:7" s="2" customFormat="1" ht="31.5">
      <c r="A7" s="23" t="s">
        <v>42</v>
      </c>
      <c r="B7" s="24" t="s">
        <v>42</v>
      </c>
      <c r="C7" s="7" t="s">
        <v>114</v>
      </c>
      <c r="D7" s="8" t="s">
        <v>75</v>
      </c>
      <c r="E7" s="27"/>
      <c r="F7" s="28">
        <f>12*F5</f>
        <v>48</v>
      </c>
      <c r="G7" s="29">
        <f t="shared" si="0"/>
        <v>0</v>
      </c>
    </row>
    <row r="8" spans="1:7" s="2" customFormat="1" ht="31.5">
      <c r="A8" s="23" t="s">
        <v>43</v>
      </c>
      <c r="B8" s="24" t="s">
        <v>43</v>
      </c>
      <c r="C8" s="7" t="s">
        <v>80</v>
      </c>
      <c r="D8" s="8" t="s">
        <v>75</v>
      </c>
      <c r="E8" s="27"/>
      <c r="F8" s="28">
        <f>F6</f>
        <v>250</v>
      </c>
      <c r="G8" s="29">
        <f t="shared" si="0"/>
        <v>0</v>
      </c>
    </row>
    <row r="9" spans="1:7" s="2" customFormat="1" ht="31.5">
      <c r="A9" s="23" t="s">
        <v>44</v>
      </c>
      <c r="B9" s="24" t="s">
        <v>44</v>
      </c>
      <c r="C9" s="7" t="s">
        <v>81</v>
      </c>
      <c r="D9" s="8" t="s">
        <v>75</v>
      </c>
      <c r="E9" s="27"/>
      <c r="F9" s="28">
        <f>275+2*10+2*25+2*45</f>
        <v>435</v>
      </c>
      <c r="G9" s="29">
        <f t="shared" si="0"/>
        <v>0</v>
      </c>
    </row>
    <row r="10" spans="1:7" s="2" customFormat="1" ht="47.25">
      <c r="A10" s="23" t="s">
        <v>45</v>
      </c>
      <c r="B10" s="24" t="s">
        <v>45</v>
      </c>
      <c r="C10" s="7" t="s">
        <v>115</v>
      </c>
      <c r="D10" s="8" t="s">
        <v>3</v>
      </c>
      <c r="E10" s="27"/>
      <c r="F10" s="28">
        <f>F5</f>
        <v>4</v>
      </c>
      <c r="G10" s="29">
        <f t="shared" si="0"/>
        <v>0</v>
      </c>
    </row>
    <row r="11" spans="1:7" s="2" customFormat="1" ht="31.5">
      <c r="A11" s="23" t="s">
        <v>46</v>
      </c>
      <c r="B11" s="24" t="s">
        <v>46</v>
      </c>
      <c r="C11" s="7" t="s">
        <v>82</v>
      </c>
      <c r="D11" s="8" t="s">
        <v>3</v>
      </c>
      <c r="E11" s="27"/>
      <c r="F11" s="28">
        <f>2*F5+10</f>
        <v>18</v>
      </c>
      <c r="G11" s="29">
        <f t="shared" si="0"/>
        <v>0</v>
      </c>
    </row>
    <row r="12" spans="1:7" s="2" customFormat="1" ht="31.5">
      <c r="A12" s="23" t="s">
        <v>47</v>
      </c>
      <c r="B12" s="24" t="s">
        <v>47</v>
      </c>
      <c r="C12" s="7" t="s">
        <v>120</v>
      </c>
      <c r="D12" s="8" t="s">
        <v>3</v>
      </c>
      <c r="E12" s="27"/>
      <c r="F12" s="28">
        <v>1</v>
      </c>
      <c r="G12" s="29">
        <f t="shared" si="0"/>
        <v>0</v>
      </c>
    </row>
    <row r="13" spans="1:7" s="2" customFormat="1" ht="47.25">
      <c r="A13" s="23" t="s">
        <v>48</v>
      </c>
      <c r="B13" s="24" t="s">
        <v>48</v>
      </c>
      <c r="C13" s="7" t="s">
        <v>121</v>
      </c>
      <c r="D13" s="8" t="s">
        <v>75</v>
      </c>
      <c r="E13" s="27"/>
      <c r="F13" s="28">
        <f>275+10+25</f>
        <v>310</v>
      </c>
      <c r="G13" s="29">
        <f t="shared" si="0"/>
        <v>0</v>
      </c>
    </row>
    <row r="14" spans="1:7" s="2" customFormat="1" ht="31.5">
      <c r="A14" s="23" t="s">
        <v>49</v>
      </c>
      <c r="B14" s="24" t="s">
        <v>49</v>
      </c>
      <c r="C14" s="7" t="s">
        <v>122</v>
      </c>
      <c r="D14" s="8" t="s">
        <v>75</v>
      </c>
      <c r="E14" s="27"/>
      <c r="F14" s="28">
        <v>120</v>
      </c>
      <c r="G14" s="29">
        <f t="shared" si="0"/>
        <v>0</v>
      </c>
    </row>
    <row r="15" spans="1:7" s="2" customFormat="1" ht="31.5">
      <c r="A15" s="23" t="s">
        <v>50</v>
      </c>
      <c r="B15" s="24" t="s">
        <v>50</v>
      </c>
      <c r="C15" s="7" t="s">
        <v>126</v>
      </c>
      <c r="D15" s="8" t="s">
        <v>75</v>
      </c>
      <c r="E15" s="27"/>
      <c r="F15" s="28">
        <f>32+24+45</f>
        <v>101</v>
      </c>
      <c r="G15" s="29">
        <f t="shared" si="0"/>
        <v>0</v>
      </c>
    </row>
    <row r="16" spans="1:7" s="2" customFormat="1">
      <c r="A16" s="23" t="s">
        <v>51</v>
      </c>
      <c r="B16" s="24" t="s">
        <v>51</v>
      </c>
      <c r="C16" s="7" t="s">
        <v>127</v>
      </c>
      <c r="D16" s="8" t="s">
        <v>3</v>
      </c>
      <c r="E16" s="27"/>
      <c r="F16" s="28">
        <v>1</v>
      </c>
      <c r="G16" s="29">
        <f t="shared" si="0"/>
        <v>0</v>
      </c>
    </row>
    <row r="17" spans="1:7" s="2" customFormat="1">
      <c r="A17" s="23" t="s">
        <v>123</v>
      </c>
      <c r="B17" s="24" t="s">
        <v>123</v>
      </c>
      <c r="C17" s="7" t="s">
        <v>128</v>
      </c>
      <c r="D17" s="8" t="s">
        <v>3</v>
      </c>
      <c r="E17" s="27"/>
      <c r="F17" s="28">
        <v>1</v>
      </c>
      <c r="G17" s="29">
        <f t="shared" si="0"/>
        <v>0</v>
      </c>
    </row>
    <row r="18" spans="1:7" s="2" customFormat="1">
      <c r="A18" s="23" t="s">
        <v>124</v>
      </c>
      <c r="B18" s="24" t="s">
        <v>124</v>
      </c>
      <c r="C18" s="7" t="s">
        <v>129</v>
      </c>
      <c r="D18" s="8" t="s">
        <v>3</v>
      </c>
      <c r="E18" s="27"/>
      <c r="F18" s="28">
        <v>1</v>
      </c>
      <c r="G18" s="29">
        <f t="shared" si="0"/>
        <v>0</v>
      </c>
    </row>
    <row r="19" spans="1:7" s="2" customFormat="1" ht="31.5">
      <c r="A19" s="23" t="s">
        <v>125</v>
      </c>
      <c r="B19" s="24" t="s">
        <v>125</v>
      </c>
      <c r="C19" s="7" t="s">
        <v>130</v>
      </c>
      <c r="D19" s="8" t="s">
        <v>75</v>
      </c>
      <c r="E19" s="27"/>
      <c r="F19" s="28">
        <v>65</v>
      </c>
      <c r="G19" s="29">
        <f t="shared" si="0"/>
        <v>0</v>
      </c>
    </row>
    <row r="20" spans="1:7" s="2" customFormat="1" ht="31.5">
      <c r="A20" s="23" t="s">
        <v>133</v>
      </c>
      <c r="B20" s="24" t="s">
        <v>133</v>
      </c>
      <c r="C20" s="7" t="s">
        <v>131</v>
      </c>
      <c r="D20" s="8" t="s">
        <v>75</v>
      </c>
      <c r="E20" s="27"/>
      <c r="F20" s="28">
        <v>28</v>
      </c>
      <c r="G20" s="29">
        <f t="shared" si="0"/>
        <v>0</v>
      </c>
    </row>
    <row r="21" spans="1:7" s="2" customFormat="1" ht="47.25">
      <c r="A21" s="23" t="s">
        <v>134</v>
      </c>
      <c r="B21" s="24" t="s">
        <v>134</v>
      </c>
      <c r="C21" s="7" t="s">
        <v>132</v>
      </c>
      <c r="D21" s="8" t="s">
        <v>75</v>
      </c>
      <c r="E21" s="27"/>
      <c r="F21" s="28">
        <v>18</v>
      </c>
      <c r="G21" s="29">
        <f t="shared" si="0"/>
        <v>0</v>
      </c>
    </row>
    <row r="22" spans="1:7" s="2" customFormat="1">
      <c r="A22" s="23" t="s">
        <v>135</v>
      </c>
      <c r="B22" s="24" t="s">
        <v>135</v>
      </c>
      <c r="C22" s="7" t="s">
        <v>165</v>
      </c>
      <c r="D22" s="8" t="s">
        <v>3</v>
      </c>
      <c r="E22" s="27"/>
      <c r="F22" s="28">
        <v>2</v>
      </c>
      <c r="G22" s="29">
        <f t="shared" si="0"/>
        <v>0</v>
      </c>
    </row>
    <row r="23" spans="1:7" s="2" customFormat="1" ht="31.5">
      <c r="A23" s="23" t="s">
        <v>170</v>
      </c>
      <c r="B23" s="24" t="s">
        <v>170</v>
      </c>
      <c r="C23" s="7" t="s">
        <v>168</v>
      </c>
      <c r="D23" s="8" t="s">
        <v>3</v>
      </c>
      <c r="E23" s="27"/>
      <c r="F23" s="28">
        <v>4</v>
      </c>
      <c r="G23" s="29">
        <f t="shared" si="0"/>
        <v>0</v>
      </c>
    </row>
    <row r="24" spans="1:7" s="2" customFormat="1">
      <c r="A24" s="23" t="s">
        <v>171</v>
      </c>
      <c r="B24" s="24" t="s">
        <v>171</v>
      </c>
      <c r="C24" s="71" t="s">
        <v>169</v>
      </c>
      <c r="D24" s="74" t="s">
        <v>75</v>
      </c>
      <c r="E24" s="75"/>
      <c r="F24" s="76">
        <v>450</v>
      </c>
      <c r="G24" s="77">
        <f t="shared" si="0"/>
        <v>0</v>
      </c>
    </row>
    <row r="25" spans="1:7" s="2" customFormat="1">
      <c r="A25" s="23" t="s">
        <v>174</v>
      </c>
      <c r="B25" s="24" t="s">
        <v>174</v>
      </c>
      <c r="C25" s="71" t="s">
        <v>172</v>
      </c>
      <c r="D25" s="74" t="s">
        <v>3</v>
      </c>
      <c r="E25" s="75"/>
      <c r="F25" s="76">
        <v>4</v>
      </c>
      <c r="G25" s="77">
        <f t="shared" si="0"/>
        <v>0</v>
      </c>
    </row>
    <row r="26" spans="1:7" s="2" customFormat="1">
      <c r="A26" s="23" t="s">
        <v>175</v>
      </c>
      <c r="B26" s="24" t="s">
        <v>175</v>
      </c>
      <c r="C26" s="71" t="s">
        <v>173</v>
      </c>
      <c r="D26" s="74" t="s">
        <v>3</v>
      </c>
      <c r="E26" s="75"/>
      <c r="F26" s="76">
        <v>4</v>
      </c>
      <c r="G26" s="77">
        <f t="shared" si="0"/>
        <v>0</v>
      </c>
    </row>
    <row r="27" spans="1:7" s="2" customFormat="1">
      <c r="A27" s="23"/>
      <c r="B27" s="24"/>
      <c r="C27" s="71"/>
      <c r="D27" s="74"/>
      <c r="E27" s="75"/>
      <c r="F27" s="76"/>
      <c r="G27" s="77"/>
    </row>
    <row r="28" spans="1:7" s="2" customFormat="1" ht="16.5" thickBot="1">
      <c r="A28" s="25"/>
      <c r="B28" s="26"/>
      <c r="C28" s="20"/>
      <c r="D28" s="21"/>
      <c r="E28" s="30"/>
      <c r="F28" s="31"/>
      <c r="G28" s="32"/>
    </row>
    <row r="29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pane ySplit="3" topLeftCell="A19" activePane="bottomLeft" state="frozen"/>
      <selection activeCell="C25" sqref="C25"/>
      <selection pane="bottomLeft" activeCell="E4" sqref="E4:E25"/>
    </sheetView>
  </sheetViews>
  <sheetFormatPr defaultRowHeight="15.75"/>
  <cols>
    <col min="1" max="1" width="7.5" style="1" bestFit="1" customWidth="1"/>
    <col min="2" max="2" width="9.875" style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16</v>
      </c>
      <c r="B2" s="16"/>
      <c r="C2" s="17" t="s">
        <v>83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SUM(G4:G29)</f>
        <v>0</v>
      </c>
    </row>
    <row r="4" spans="1:7" s="2" customFormat="1" ht="32.25" thickTop="1">
      <c r="A4" s="59" t="s">
        <v>52</v>
      </c>
      <c r="B4" s="60" t="s">
        <v>52</v>
      </c>
      <c r="C4" s="61" t="s">
        <v>112</v>
      </c>
      <c r="D4" s="62" t="s">
        <v>3</v>
      </c>
      <c r="E4" s="63"/>
      <c r="F4" s="64">
        <v>1</v>
      </c>
      <c r="G4" s="65">
        <f t="shared" ref="G4:G25" si="0">F4*E4</f>
        <v>0</v>
      </c>
    </row>
    <row r="5" spans="1:7" s="2" customFormat="1" ht="36.75" customHeight="1">
      <c r="A5" s="23" t="s">
        <v>53</v>
      </c>
      <c r="B5" s="24" t="s">
        <v>142</v>
      </c>
      <c r="C5" s="7" t="s">
        <v>136</v>
      </c>
      <c r="D5" s="8" t="s">
        <v>3</v>
      </c>
      <c r="E5" s="27"/>
      <c r="F5" s="28">
        <f>'2'!F5</f>
        <v>4</v>
      </c>
      <c r="G5" s="29">
        <f t="shared" si="0"/>
        <v>0</v>
      </c>
    </row>
    <row r="6" spans="1:7" s="2" customFormat="1" ht="31.5">
      <c r="A6" s="23" t="s">
        <v>54</v>
      </c>
      <c r="B6" s="24" t="s">
        <v>54</v>
      </c>
      <c r="C6" s="7" t="s">
        <v>137</v>
      </c>
      <c r="D6" s="8" t="s">
        <v>75</v>
      </c>
      <c r="E6" s="27"/>
      <c r="F6" s="28">
        <f>1.05*'2'!F6</f>
        <v>262.5</v>
      </c>
      <c r="G6" s="29">
        <f t="shared" si="0"/>
        <v>0</v>
      </c>
    </row>
    <row r="7" spans="1:7" s="2" customFormat="1" ht="31.5">
      <c r="A7" s="23" t="s">
        <v>55</v>
      </c>
      <c r="B7" s="24" t="s">
        <v>55</v>
      </c>
      <c r="C7" s="7" t="s">
        <v>138</v>
      </c>
      <c r="D7" s="8" t="s">
        <v>75</v>
      </c>
      <c r="E7" s="27"/>
      <c r="F7" s="28">
        <f>'2'!F7</f>
        <v>48</v>
      </c>
      <c r="G7" s="29">
        <f t="shared" si="0"/>
        <v>0</v>
      </c>
    </row>
    <row r="8" spans="1:7" s="2" customFormat="1" ht="31.5">
      <c r="A8" s="23" t="s">
        <v>56</v>
      </c>
      <c r="B8" s="24" t="s">
        <v>56</v>
      </c>
      <c r="C8" s="7" t="s">
        <v>139</v>
      </c>
      <c r="D8" s="8" t="s">
        <v>75</v>
      </c>
      <c r="E8" s="27"/>
      <c r="F8" s="28">
        <f>'2'!F8*1.05</f>
        <v>262.5</v>
      </c>
      <c r="G8" s="29">
        <f t="shared" si="0"/>
        <v>0</v>
      </c>
    </row>
    <row r="9" spans="1:7" s="2" customFormat="1" ht="31.5">
      <c r="A9" s="23" t="s">
        <v>57</v>
      </c>
      <c r="B9" s="24" t="s">
        <v>57</v>
      </c>
      <c r="C9" s="7" t="s">
        <v>140</v>
      </c>
      <c r="D9" s="8" t="s">
        <v>75</v>
      </c>
      <c r="E9" s="27"/>
      <c r="F9" s="28">
        <f>'2'!F9*1.05</f>
        <v>456.75</v>
      </c>
      <c r="G9" s="29">
        <f t="shared" si="0"/>
        <v>0</v>
      </c>
    </row>
    <row r="10" spans="1:7" s="2" customFormat="1" ht="47.25">
      <c r="A10" s="23" t="s">
        <v>58</v>
      </c>
      <c r="B10" s="24" t="s">
        <v>58</v>
      </c>
      <c r="C10" s="7" t="s">
        <v>141</v>
      </c>
      <c r="D10" s="8" t="s">
        <v>3</v>
      </c>
      <c r="E10" s="27"/>
      <c r="F10" s="28">
        <f>F5</f>
        <v>4</v>
      </c>
      <c r="G10" s="29">
        <f t="shared" si="0"/>
        <v>0</v>
      </c>
    </row>
    <row r="11" spans="1:7" s="2" customFormat="1" ht="31.5">
      <c r="A11" s="23" t="s">
        <v>59</v>
      </c>
      <c r="B11" s="24" t="s">
        <v>59</v>
      </c>
      <c r="C11" s="7" t="s">
        <v>82</v>
      </c>
      <c r="D11" s="8" t="s">
        <v>3</v>
      </c>
      <c r="E11" s="27"/>
      <c r="F11" s="28">
        <f>2*F5+10</f>
        <v>18</v>
      </c>
      <c r="G11" s="29">
        <f t="shared" si="0"/>
        <v>0</v>
      </c>
    </row>
    <row r="12" spans="1:7" s="2" customFormat="1" ht="47.25">
      <c r="A12" s="23" t="s">
        <v>60</v>
      </c>
      <c r="B12" s="24" t="s">
        <v>60</v>
      </c>
      <c r="C12" s="7" t="s">
        <v>143</v>
      </c>
      <c r="D12" s="8" t="s">
        <v>3</v>
      </c>
      <c r="E12" s="27"/>
      <c r="F12" s="28">
        <v>1</v>
      </c>
      <c r="G12" s="29">
        <f t="shared" si="0"/>
        <v>0</v>
      </c>
    </row>
    <row r="13" spans="1:7" s="2" customFormat="1" ht="31.5">
      <c r="A13" s="23" t="s">
        <v>61</v>
      </c>
      <c r="B13" s="24" t="s">
        <v>61</v>
      </c>
      <c r="C13" s="7" t="s">
        <v>145</v>
      </c>
      <c r="D13" s="8" t="s">
        <v>144</v>
      </c>
      <c r="E13" s="27"/>
      <c r="F13" s="28">
        <f>'2'!F13*1.05</f>
        <v>325.5</v>
      </c>
      <c r="G13" s="29">
        <f t="shared" si="0"/>
        <v>0</v>
      </c>
    </row>
    <row r="14" spans="1:7" s="2" customFormat="1" ht="31.5">
      <c r="A14" s="23" t="s">
        <v>152</v>
      </c>
      <c r="B14" s="24" t="s">
        <v>152</v>
      </c>
      <c r="C14" s="7" t="s">
        <v>122</v>
      </c>
      <c r="D14" s="8" t="s">
        <v>75</v>
      </c>
      <c r="E14" s="27"/>
      <c r="F14" s="28">
        <f>'2'!F14*1.05</f>
        <v>126</v>
      </c>
      <c r="G14" s="29">
        <f t="shared" si="0"/>
        <v>0</v>
      </c>
    </row>
    <row r="15" spans="1:7" s="2" customFormat="1">
      <c r="A15" s="23" t="s">
        <v>153</v>
      </c>
      <c r="B15" s="24" t="s">
        <v>153</v>
      </c>
      <c r="C15" s="7"/>
      <c r="D15" s="8"/>
      <c r="E15" s="27"/>
      <c r="F15" s="28"/>
      <c r="G15" s="29">
        <f t="shared" si="0"/>
        <v>0</v>
      </c>
    </row>
    <row r="16" spans="1:7" s="2" customFormat="1" ht="31.5">
      <c r="A16" s="23" t="s">
        <v>154</v>
      </c>
      <c r="B16" s="24" t="s">
        <v>154</v>
      </c>
      <c r="C16" s="7" t="s">
        <v>151</v>
      </c>
      <c r="D16" s="8" t="s">
        <v>3</v>
      </c>
      <c r="E16" s="27"/>
      <c r="F16" s="28">
        <f>'2'!F16</f>
        <v>1</v>
      </c>
      <c r="G16" s="29">
        <f t="shared" si="0"/>
        <v>0</v>
      </c>
    </row>
    <row r="17" spans="1:7" s="2" customFormat="1">
      <c r="A17" s="23" t="s">
        <v>155</v>
      </c>
      <c r="B17" s="24" t="s">
        <v>155</v>
      </c>
      <c r="C17" s="7" t="s">
        <v>128</v>
      </c>
      <c r="D17" s="8" t="s">
        <v>3</v>
      </c>
      <c r="E17" s="27"/>
      <c r="F17" s="28">
        <f>'2'!F17</f>
        <v>1</v>
      </c>
      <c r="G17" s="29">
        <f t="shared" si="0"/>
        <v>0</v>
      </c>
    </row>
    <row r="18" spans="1:7" s="2" customFormat="1">
      <c r="A18" s="23" t="s">
        <v>156</v>
      </c>
      <c r="B18" s="24" t="s">
        <v>156</v>
      </c>
      <c r="C18" s="7" t="s">
        <v>129</v>
      </c>
      <c r="D18" s="8" t="s">
        <v>3</v>
      </c>
      <c r="E18" s="27"/>
      <c r="F18" s="28">
        <f>'2'!F18</f>
        <v>1</v>
      </c>
      <c r="G18" s="29">
        <f t="shared" si="0"/>
        <v>0</v>
      </c>
    </row>
    <row r="19" spans="1:7" s="2" customFormat="1" ht="31.5">
      <c r="A19" s="23" t="s">
        <v>157</v>
      </c>
      <c r="B19" s="24" t="s">
        <v>157</v>
      </c>
      <c r="C19" s="7" t="s">
        <v>149</v>
      </c>
      <c r="D19" s="8" t="s">
        <v>75</v>
      </c>
      <c r="E19" s="27"/>
      <c r="F19" s="28">
        <f>'2'!F19*1.05</f>
        <v>68.25</v>
      </c>
      <c r="G19" s="29">
        <f t="shared" si="0"/>
        <v>0</v>
      </c>
    </row>
    <row r="20" spans="1:7" s="2" customFormat="1" ht="31.5">
      <c r="A20" s="23" t="s">
        <v>158</v>
      </c>
      <c r="B20" s="24" t="s">
        <v>158</v>
      </c>
      <c r="C20" s="7" t="s">
        <v>150</v>
      </c>
      <c r="D20" s="8" t="s">
        <v>75</v>
      </c>
      <c r="E20" s="27"/>
      <c r="F20" s="28">
        <f>'2'!F20</f>
        <v>28</v>
      </c>
      <c r="G20" s="29">
        <f t="shared" si="0"/>
        <v>0</v>
      </c>
    </row>
    <row r="21" spans="1:7" s="2" customFormat="1" ht="47.25">
      <c r="A21" s="23" t="s">
        <v>159</v>
      </c>
      <c r="B21" s="24" t="s">
        <v>159</v>
      </c>
      <c r="C21" s="7" t="s">
        <v>132</v>
      </c>
      <c r="D21" s="8" t="s">
        <v>75</v>
      </c>
      <c r="E21" s="27"/>
      <c r="F21" s="28">
        <f>'2'!F21</f>
        <v>18</v>
      </c>
      <c r="G21" s="29">
        <f t="shared" si="0"/>
        <v>0</v>
      </c>
    </row>
    <row r="22" spans="1:7" s="2" customFormat="1">
      <c r="A22" s="23" t="s">
        <v>160</v>
      </c>
      <c r="B22" s="24" t="s">
        <v>160</v>
      </c>
      <c r="C22" s="7" t="s">
        <v>146</v>
      </c>
      <c r="D22" s="8" t="s">
        <v>75</v>
      </c>
      <c r="E22" s="27"/>
      <c r="F22" s="28">
        <v>32</v>
      </c>
      <c r="G22" s="29">
        <f t="shared" si="0"/>
        <v>0</v>
      </c>
    </row>
    <row r="23" spans="1:7" s="2" customFormat="1">
      <c r="A23" s="23" t="s">
        <v>161</v>
      </c>
      <c r="B23" s="24" t="s">
        <v>161</v>
      </c>
      <c r="C23" s="7" t="s">
        <v>147</v>
      </c>
      <c r="D23" s="8" t="s">
        <v>75</v>
      </c>
      <c r="E23" s="27"/>
      <c r="F23" s="28">
        <v>45</v>
      </c>
      <c r="G23" s="29">
        <f t="shared" si="0"/>
        <v>0</v>
      </c>
    </row>
    <row r="24" spans="1:7" s="2" customFormat="1">
      <c r="A24" s="23" t="s">
        <v>162</v>
      </c>
      <c r="B24" s="24" t="s">
        <v>162</v>
      </c>
      <c r="C24" s="7" t="s">
        <v>148</v>
      </c>
      <c r="D24" s="8" t="s">
        <v>75</v>
      </c>
      <c r="E24" s="27"/>
      <c r="F24" s="28">
        <v>45</v>
      </c>
      <c r="G24" s="29">
        <f t="shared" si="0"/>
        <v>0</v>
      </c>
    </row>
    <row r="25" spans="1:7" s="2" customFormat="1">
      <c r="A25" s="23" t="s">
        <v>166</v>
      </c>
      <c r="B25" s="24" t="s">
        <v>166</v>
      </c>
      <c r="C25" s="7" t="s">
        <v>165</v>
      </c>
      <c r="D25" s="8" t="s">
        <v>3</v>
      </c>
      <c r="E25" s="27"/>
      <c r="F25" s="28">
        <v>2</v>
      </c>
      <c r="G25" s="29">
        <f t="shared" si="0"/>
        <v>0</v>
      </c>
    </row>
    <row r="26" spans="1:7" s="2" customFormat="1">
      <c r="A26" s="23"/>
      <c r="B26" s="24"/>
      <c r="C26" s="7"/>
      <c r="D26" s="8"/>
      <c r="E26" s="27"/>
      <c r="F26" s="28"/>
      <c r="G26" s="29"/>
    </row>
    <row r="27" spans="1:7" s="2" customFormat="1">
      <c r="A27" s="23"/>
      <c r="B27" s="24"/>
      <c r="C27" s="7"/>
      <c r="D27" s="8"/>
      <c r="E27" s="27"/>
      <c r="F27" s="28"/>
      <c r="G27" s="29"/>
    </row>
    <row r="28" spans="1:7" s="2" customFormat="1">
      <c r="A28" s="23"/>
      <c r="B28" s="24"/>
      <c r="C28" s="7"/>
      <c r="D28" s="8"/>
      <c r="E28" s="27"/>
      <c r="F28" s="28"/>
      <c r="G28" s="29"/>
    </row>
    <row r="29" spans="1:7" s="2" customFormat="1" ht="16.5" thickBot="1">
      <c r="A29" s="25"/>
      <c r="B29" s="26"/>
      <c r="C29" s="20"/>
      <c r="D29" s="21"/>
      <c r="E29" s="30"/>
      <c r="F29" s="31"/>
      <c r="G29" s="32"/>
    </row>
    <row r="30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workbookViewId="0">
      <pane ySplit="3" topLeftCell="A4" activePane="bottomLeft" state="frozen"/>
      <selection activeCell="C25" sqref="C25"/>
      <selection pane="bottomLeft" activeCell="E4" sqref="E4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17</v>
      </c>
      <c r="B2" s="16"/>
      <c r="C2" s="17" t="s">
        <v>84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SUM(G4:G8)</f>
        <v>0</v>
      </c>
    </row>
    <row r="4" spans="1:7" s="2" customFormat="1" ht="48" thickTop="1">
      <c r="A4" s="59" t="s">
        <v>62</v>
      </c>
      <c r="B4" s="60" t="s">
        <v>62</v>
      </c>
      <c r="C4" s="61" t="s">
        <v>85</v>
      </c>
      <c r="D4" s="62" t="s">
        <v>3</v>
      </c>
      <c r="E4" s="63"/>
      <c r="F4" s="64">
        <f>3*'2'!F5</f>
        <v>12</v>
      </c>
      <c r="G4" s="65">
        <f t="shared" ref="G4" si="0">F4*E4</f>
        <v>0</v>
      </c>
    </row>
    <row r="5" spans="1:7" s="2" customFormat="1">
      <c r="A5" s="23"/>
      <c r="B5" s="24"/>
      <c r="C5" s="7"/>
      <c r="D5" s="8"/>
      <c r="E5" s="27"/>
      <c r="F5" s="28"/>
      <c r="G5" s="29"/>
    </row>
    <row r="6" spans="1:7" s="2" customFormat="1">
      <c r="A6" s="23"/>
      <c r="B6" s="24"/>
      <c r="C6" s="7"/>
      <c r="D6" s="8"/>
      <c r="E6" s="27"/>
      <c r="F6" s="28"/>
      <c r="G6" s="29"/>
    </row>
    <row r="7" spans="1:7" s="2" customFormat="1">
      <c r="A7" s="23"/>
      <c r="B7" s="24"/>
      <c r="C7" s="7"/>
      <c r="D7" s="8"/>
      <c r="E7" s="27"/>
      <c r="F7" s="28"/>
      <c r="G7" s="29"/>
    </row>
    <row r="8" spans="1:7" s="2" customFormat="1" ht="16.5" thickBot="1">
      <c r="A8" s="25"/>
      <c r="B8" s="26"/>
      <c r="C8" s="20"/>
      <c r="D8" s="21"/>
      <c r="E8" s="30"/>
      <c r="F8" s="31"/>
      <c r="G8" s="32"/>
    </row>
    <row r="9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workbookViewId="0">
      <pane ySplit="3" topLeftCell="A4" activePane="bottomLeft" state="frozen"/>
      <selection activeCell="C25" sqref="C25"/>
      <selection pane="bottomLeft" activeCell="E4" sqref="E4:E11"/>
    </sheetView>
  </sheetViews>
  <sheetFormatPr defaultRowHeight="15.75"/>
  <cols>
    <col min="1" max="1" width="7.5" style="1" bestFit="1" customWidth="1"/>
    <col min="2" max="2" width="8.25" style="1" bestFit="1" customWidth="1"/>
    <col min="3" max="3" width="75.875" style="1" bestFit="1" customWidth="1"/>
    <col min="4" max="4" width="7.875" style="1" customWidth="1"/>
    <col min="5" max="5" width="10.375" style="6" bestFit="1" customWidth="1"/>
    <col min="6" max="6" width="7.375" style="5" bestFit="1" customWidth="1"/>
    <col min="7" max="7" width="11.75" style="6" bestFit="1" customWidth="1"/>
    <col min="8" max="16384" width="9" style="1"/>
  </cols>
  <sheetData>
    <row r="1" spans="1:7" ht="33" thickTop="1" thickBot="1">
      <c r="A1" s="9" t="s">
        <v>20</v>
      </c>
      <c r="B1" s="10" t="s">
        <v>0</v>
      </c>
      <c r="C1" s="22" t="s">
        <v>1</v>
      </c>
      <c r="D1" s="11" t="s">
        <v>2</v>
      </c>
      <c r="E1" s="12" t="s">
        <v>21</v>
      </c>
      <c r="F1" s="13" t="s">
        <v>19</v>
      </c>
      <c r="G1" s="14" t="s">
        <v>22</v>
      </c>
    </row>
    <row r="2" spans="1:7" s="2" customFormat="1" ht="17.25" thickTop="1" thickBot="1">
      <c r="A2" s="15" t="s">
        <v>18</v>
      </c>
      <c r="B2" s="16"/>
      <c r="C2" s="17" t="s">
        <v>86</v>
      </c>
      <c r="D2" s="18"/>
      <c r="E2" s="18"/>
      <c r="F2" s="18"/>
      <c r="G2" s="19"/>
    </row>
    <row r="3" spans="1:7" s="2" customFormat="1" ht="16.5" thickBot="1">
      <c r="A3" s="66"/>
      <c r="B3" s="67"/>
      <c r="C3" s="70" t="s">
        <v>23</v>
      </c>
      <c r="D3" s="68"/>
      <c r="E3" s="68"/>
      <c r="F3" s="68"/>
      <c r="G3" s="69">
        <f>SUM(G4:G13)</f>
        <v>0</v>
      </c>
    </row>
    <row r="4" spans="1:7" s="2" customFormat="1" ht="32.25" thickTop="1">
      <c r="A4" s="59" t="s">
        <v>63</v>
      </c>
      <c r="B4" s="60" t="s">
        <v>63</v>
      </c>
      <c r="C4" s="7" t="s">
        <v>87</v>
      </c>
      <c r="D4" s="62" t="s">
        <v>88</v>
      </c>
      <c r="E4" s="63"/>
      <c r="F4" s="64">
        <v>12</v>
      </c>
      <c r="G4" s="65">
        <f t="shared" ref="G4:G11" si="0">F4*E4</f>
        <v>0</v>
      </c>
    </row>
    <row r="5" spans="1:7" s="2" customFormat="1" ht="31.5">
      <c r="A5" s="23" t="s">
        <v>64</v>
      </c>
      <c r="B5" s="24" t="s">
        <v>64</v>
      </c>
      <c r="C5" s="7" t="s">
        <v>163</v>
      </c>
      <c r="D5" s="8" t="s">
        <v>88</v>
      </c>
      <c r="E5" s="27"/>
      <c r="F5" s="28">
        <v>50</v>
      </c>
      <c r="G5" s="29">
        <f t="shared" si="0"/>
        <v>0</v>
      </c>
    </row>
    <row r="6" spans="1:7" s="2" customFormat="1" ht="31.5">
      <c r="A6" s="23" t="s">
        <v>65</v>
      </c>
      <c r="B6" s="24" t="s">
        <v>65</v>
      </c>
      <c r="C6" s="7" t="s">
        <v>89</v>
      </c>
      <c r="D6" s="8" t="s">
        <v>88</v>
      </c>
      <c r="E6" s="27"/>
      <c r="F6" s="28">
        <v>40</v>
      </c>
      <c r="G6" s="29">
        <f t="shared" si="0"/>
        <v>0</v>
      </c>
    </row>
    <row r="7" spans="1:7" s="2" customFormat="1" ht="31.5">
      <c r="A7" s="23" t="s">
        <v>66</v>
      </c>
      <c r="B7" s="24" t="s">
        <v>66</v>
      </c>
      <c r="C7" s="7" t="s">
        <v>90</v>
      </c>
      <c r="D7" s="8" t="s">
        <v>3</v>
      </c>
      <c r="E7" s="27"/>
      <c r="F7" s="28">
        <v>1</v>
      </c>
      <c r="G7" s="29">
        <f t="shared" si="0"/>
        <v>0</v>
      </c>
    </row>
    <row r="8" spans="1:7" s="2" customFormat="1" ht="31.5">
      <c r="A8" s="23" t="s">
        <v>67</v>
      </c>
      <c r="B8" s="24" t="s">
        <v>67</v>
      </c>
      <c r="C8" s="7" t="s">
        <v>91</v>
      </c>
      <c r="D8" s="8" t="s">
        <v>88</v>
      </c>
      <c r="E8" s="27"/>
      <c r="F8" s="28">
        <v>36</v>
      </c>
      <c r="G8" s="29">
        <f t="shared" si="0"/>
        <v>0</v>
      </c>
    </row>
    <row r="9" spans="1:7" s="2" customFormat="1">
      <c r="A9" s="23" t="s">
        <v>93</v>
      </c>
      <c r="B9" s="24" t="s">
        <v>93</v>
      </c>
      <c r="C9" s="7" t="s">
        <v>92</v>
      </c>
      <c r="D9" s="8" t="s">
        <v>3</v>
      </c>
      <c r="E9" s="27"/>
      <c r="F9" s="28">
        <v>1</v>
      </c>
      <c r="G9" s="29">
        <f t="shared" si="0"/>
        <v>0</v>
      </c>
    </row>
    <row r="10" spans="1:7" s="2" customFormat="1" ht="31.5">
      <c r="A10" s="23" t="s">
        <v>94</v>
      </c>
      <c r="B10" s="24" t="s">
        <v>94</v>
      </c>
      <c r="C10" s="7" t="s">
        <v>164</v>
      </c>
      <c r="D10" s="8" t="s">
        <v>3</v>
      </c>
      <c r="E10" s="27"/>
      <c r="F10" s="28">
        <v>1</v>
      </c>
      <c r="G10" s="29">
        <f t="shared" si="0"/>
        <v>0</v>
      </c>
    </row>
    <row r="11" spans="1:7" s="2" customFormat="1" ht="47.25">
      <c r="A11" s="23" t="s">
        <v>95</v>
      </c>
      <c r="B11" s="24" t="s">
        <v>95</v>
      </c>
      <c r="C11" s="7" t="s">
        <v>96</v>
      </c>
      <c r="D11" s="8" t="s">
        <v>88</v>
      </c>
      <c r="E11" s="27"/>
      <c r="F11" s="28">
        <v>10</v>
      </c>
      <c r="G11" s="29">
        <f t="shared" si="0"/>
        <v>0</v>
      </c>
    </row>
    <row r="12" spans="1:7" s="2" customFormat="1">
      <c r="A12" s="23"/>
      <c r="B12" s="24"/>
      <c r="C12" s="7"/>
      <c r="D12" s="8"/>
      <c r="E12" s="27"/>
      <c r="F12" s="28"/>
      <c r="G12" s="29"/>
    </row>
    <row r="13" spans="1:7" s="2" customFormat="1" ht="16.5" thickBot="1">
      <c r="A13" s="25"/>
      <c r="B13" s="26"/>
      <c r="C13" s="20"/>
      <c r="D13" s="21"/>
      <c r="E13" s="30"/>
      <c r="F13" s="31"/>
      <c r="G13" s="32"/>
    </row>
    <row r="14" spans="1:7" ht="16.5" thickTop="1"/>
  </sheetData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&amp;L&amp;"Arial,Obyčejné"&amp;10ELEKTRO-PROJEKCE s.r.o.&amp;R&amp;"Arial,Obyčejné"&amp;10&amp;P/&amp;N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Rekapitulace</vt:lpstr>
      <vt:lpstr>1</vt:lpstr>
      <vt:lpstr>2</vt:lpstr>
      <vt:lpstr>3</vt:lpstr>
      <vt:lpstr>4</vt:lpstr>
      <vt:lpstr>5</vt:lpstr>
      <vt:lpstr>'1'!Názvy_tisku</vt:lpstr>
      <vt:lpstr>'2'!Názvy_tisku</vt:lpstr>
      <vt:lpstr>'3'!Názvy_tisku</vt:lpstr>
      <vt:lpstr>'4'!Názvy_tisku</vt:lpstr>
      <vt:lpstr>'5'!Názvy_tisku</vt:lpstr>
    </vt:vector>
  </TitlesOfParts>
  <Company>Helika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milan.moc</dc:creator>
  <cp:lastModifiedBy>Richard Najman</cp:lastModifiedBy>
  <cp:lastPrinted>2013-08-28T15:44:44Z</cp:lastPrinted>
  <dcterms:created xsi:type="dcterms:W3CDTF">2008-02-11T16:11:06Z</dcterms:created>
  <dcterms:modified xsi:type="dcterms:W3CDTF">2013-08-28T15:45:48Z</dcterms:modified>
</cp:coreProperties>
</file>